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12" activeTab="5"/>
  </bookViews>
  <sheets>
    <sheet name="газ. дер" sheetId="1" r:id="rId1"/>
    <sheet name="дер.эл. " sheetId="2" r:id="rId2"/>
    <sheet name="лифт и  мусор  " sheetId="3" r:id="rId3"/>
    <sheet name="лифт без мусор " sheetId="4" r:id="rId4"/>
    <sheet name="газбез нич  " sheetId="5" r:id="rId5"/>
    <sheet name="эл.без нич  " sheetId="6" r:id="rId6"/>
  </sheets>
  <definedNames/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B7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АДС</t>
        </r>
      </text>
    </comment>
  </commentList>
</comments>
</file>

<file path=xl/comments2.xml><?xml version="1.0" encoding="utf-8"?>
<comments xmlns="http://schemas.openxmlformats.org/spreadsheetml/2006/main">
  <authors>
    <author>1</author>
  </authors>
  <commentList>
    <comment ref="B7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АДС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D27" authorId="0">
      <text>
        <r>
          <rPr>
            <b/>
            <sz val="14"/>
            <rFont val="Tahoma"/>
            <family val="2"/>
          </rPr>
          <t>12 раз за зиму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D27" authorId="0">
      <text>
        <r>
          <rPr>
            <b/>
            <sz val="14"/>
            <rFont val="Tahoma"/>
            <family val="2"/>
          </rPr>
          <t>12 раз за зиму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D27" authorId="0">
      <text>
        <r>
          <rPr>
            <b/>
            <sz val="14"/>
            <rFont val="Tahoma"/>
            <family val="2"/>
          </rPr>
          <t>12 раз за зиму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D27" authorId="0">
      <text>
        <r>
          <rPr>
            <b/>
            <sz val="14"/>
            <rFont val="Tahoma"/>
            <family val="2"/>
          </rPr>
          <t>12 раз за зиму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<sst xmlns="http://schemas.openxmlformats.org/spreadsheetml/2006/main" count="1821" uniqueCount="250">
  <si>
    <t>ОАО "ЖЭУ-2"</t>
  </si>
  <si>
    <t>№ п/п</t>
  </si>
  <si>
    <t xml:space="preserve">Наименование и состав работы  </t>
  </si>
  <si>
    <t>Периодичность</t>
  </si>
  <si>
    <t>ед изм</t>
  </si>
  <si>
    <t>Стоимость на ед.изм.</t>
  </si>
  <si>
    <t>Годовое количество раз</t>
  </si>
  <si>
    <t>Объем работ</t>
  </si>
  <si>
    <t>Годовая плата (рублей)</t>
  </si>
  <si>
    <t>Годовая плата (рублей)  с НДС</t>
  </si>
  <si>
    <t>Стоимость на 1 кв.м. общей площади         (рублей в месяц)</t>
  </si>
  <si>
    <t>I</t>
  </si>
  <si>
    <t>Подметание полов во всех помещениях общего пользования</t>
  </si>
  <si>
    <t>1</t>
  </si>
  <si>
    <t>м2</t>
  </si>
  <si>
    <t>2</t>
  </si>
  <si>
    <t xml:space="preserve">Подметание земельного участка </t>
  </si>
  <si>
    <t>Ручная уборка - теплый период</t>
  </si>
  <si>
    <t>А</t>
  </si>
  <si>
    <t>Уборка отмосток</t>
  </si>
  <si>
    <t>1 раз в двое суток</t>
  </si>
  <si>
    <t>ежедневно</t>
  </si>
  <si>
    <t>1 раз в год</t>
  </si>
  <si>
    <t>3</t>
  </si>
  <si>
    <t>урна</t>
  </si>
  <si>
    <t>4</t>
  </si>
  <si>
    <t>2 раза в сезон</t>
  </si>
  <si>
    <t>100 м2</t>
  </si>
  <si>
    <t>2 раза в год</t>
  </si>
  <si>
    <t>во время снегопада 1 раз в сутки</t>
  </si>
  <si>
    <t xml:space="preserve"> во время снегопада 1 раз в сутки</t>
  </si>
  <si>
    <t>Г</t>
  </si>
  <si>
    <t>Сметание снега со ступеней и площадок/ крыльца - при их наличии/</t>
  </si>
  <si>
    <t>1 раз в трое суток во время гололеда</t>
  </si>
  <si>
    <t>м3</t>
  </si>
  <si>
    <t>по мере необходимости</t>
  </si>
  <si>
    <t>во время гололеда 1 раз в сутки</t>
  </si>
  <si>
    <t>шт</t>
  </si>
  <si>
    <t>Вывоз ТБО</t>
  </si>
  <si>
    <t>V</t>
  </si>
  <si>
    <t>Обслуживание внутридомового электрооборудования специализированной организацией</t>
  </si>
  <si>
    <t>по мере необходимости но не реже 1 раза в месяц</t>
  </si>
  <si>
    <t>1 м2 жилой площади</t>
  </si>
  <si>
    <t>Аварийно-ремонтное обслуживание жилищного фонда специализированной организацией</t>
  </si>
  <si>
    <t>Дератизация и дезинсекция</t>
  </si>
  <si>
    <t>по мере необходимости, но не реже 1 раза в квартал</t>
  </si>
  <si>
    <t>Освещение мест общего пользования</t>
  </si>
  <si>
    <t>Обслуживание внутридомового газового оборудования специализированной организацией</t>
  </si>
  <si>
    <t>X</t>
  </si>
  <si>
    <t xml:space="preserve">Смена отдельных участков трубопроводов из стальных водогазопроводных неоцинкованных труб </t>
  </si>
  <si>
    <t xml:space="preserve">Диаметр труб, мм </t>
  </si>
  <si>
    <t>25</t>
  </si>
  <si>
    <t>1 участок</t>
  </si>
  <si>
    <t>32</t>
  </si>
  <si>
    <t xml:space="preserve">Смена отдельных участков трубопроводов горячего водоснабжения из стальных водогазопроводных оцинкованных труб </t>
  </si>
  <si>
    <t xml:space="preserve">Диаметр труб, мм: </t>
  </si>
  <si>
    <t>40</t>
  </si>
  <si>
    <t>50</t>
  </si>
  <si>
    <t xml:space="preserve">Смена отдельных участков трубопроводов холодного водоснабжения из стальных водогазопроводных оцинкованных труб </t>
  </si>
  <si>
    <t xml:space="preserve">Диаметр канализационных труб, мм </t>
  </si>
  <si>
    <t>100</t>
  </si>
  <si>
    <t xml:space="preserve">76-100 </t>
  </si>
  <si>
    <t>Итого по работам и услугам по  содержанию и ремонту общего имущества многоквартирного дома</t>
  </si>
  <si>
    <t xml:space="preserve">Примечание    </t>
  </si>
  <si>
    <t>Влажное подметание лестничных площадок и маршей нижних трех этажей</t>
  </si>
  <si>
    <t>1 раз в месяц</t>
  </si>
  <si>
    <t>2 раза в сутки</t>
  </si>
  <si>
    <t>9</t>
  </si>
  <si>
    <t>Комплексное обслуживание и ремонт лифтового оборудования</t>
  </si>
  <si>
    <t>5 раз в неделю</t>
  </si>
  <si>
    <t>3  раза в неделю</t>
  </si>
  <si>
    <t>IX</t>
  </si>
  <si>
    <t>техническое обслуживание газовых плит</t>
  </si>
  <si>
    <t>по мере непбходимости</t>
  </si>
  <si>
    <t>1 раз в 5 лет</t>
  </si>
  <si>
    <t>Содержание мусоропроводов</t>
  </si>
  <si>
    <t>герметизация примыкания и восстановление гидроизоляции козырьков над входами в подъезды</t>
  </si>
  <si>
    <t>Капитальный ж/фонд  с электроплитами, без лифта и мусоропровода</t>
  </si>
  <si>
    <t>обслуживание внутридомового газового оборудования (содержание внутриподъездной проводки, проверка на гермитичность опрессовкой)</t>
  </si>
  <si>
    <t>обслуживание внутридомового газового оборудования (содержание внутриподъездной проводки, проверка на герметичность опрессовкой)</t>
  </si>
  <si>
    <t>Ветхий и аварийный ж/ф с лестничными клетками  оборудованный с электроплитами</t>
  </si>
  <si>
    <t>оборудование отсутствует</t>
  </si>
  <si>
    <t>1  раз в месяц</t>
  </si>
  <si>
    <t>I класс территории</t>
  </si>
  <si>
    <t xml:space="preserve">   с усовершенствованным покрытием</t>
  </si>
  <si>
    <t xml:space="preserve">   с неусовершенствованным покрытием/подходы к домам/</t>
  </si>
  <si>
    <t>Уборка от случайного мусора с неусовершенствованным покрытием /пешеходные дорожки без покрытия/</t>
  </si>
  <si>
    <t>Д</t>
  </si>
  <si>
    <t>Подметание ступеней и площадок/ крыльца/</t>
  </si>
  <si>
    <t>2 раз в год</t>
  </si>
  <si>
    <t>Уборка газонов</t>
  </si>
  <si>
    <t>3 раз в год</t>
  </si>
  <si>
    <t>газоны средней засоренности</t>
  </si>
  <si>
    <t>Покос травы</t>
  </si>
  <si>
    <t>Уборка мусора на контейнерных площадках</t>
  </si>
  <si>
    <t>Уборка контейнерных площадок</t>
  </si>
  <si>
    <t>1 раз в сутки</t>
  </si>
  <si>
    <t>Ручная уборка - холодный период</t>
  </si>
  <si>
    <t>Б</t>
  </si>
  <si>
    <t>Очистка контейнерной площадки в холодный период</t>
  </si>
  <si>
    <t>Сдвижка и подметание снега при отсутствии снегопада</t>
  </si>
  <si>
    <t>Очистка территорий с усовершенствованными покрытиями от уплотненного снега (отмостка)</t>
  </si>
  <si>
    <t>Подметание свежевыпавшего снега без предварительной обработки территории смесью песка с хлоридами (тротуары, дороги)</t>
  </si>
  <si>
    <t xml:space="preserve">   с усовершенствованным покрытием/ тротуары, дороги/</t>
  </si>
  <si>
    <t>Сдвигание свежевыпавшего снега</t>
  </si>
  <si>
    <t>6</t>
  </si>
  <si>
    <t>7</t>
  </si>
  <si>
    <t>1.</t>
  </si>
  <si>
    <t>Укрепление водосточных труб, колен и воронок</t>
  </si>
  <si>
    <t>3.1.</t>
  </si>
  <si>
    <t>Установка недостающих, частично разбитых и укрепление слабо укрепленных стекол в дверных и оконных заполнениях*</t>
  </si>
  <si>
    <t xml:space="preserve">Ликвидация воздушных пробок в системе отопления в стояке </t>
  </si>
  <si>
    <t>А.1.</t>
  </si>
  <si>
    <t>Е</t>
  </si>
  <si>
    <t>Прочистка засоренных вентиляционных каналов</t>
  </si>
  <si>
    <t>Двери на планках</t>
  </si>
  <si>
    <t xml:space="preserve">-одностворные </t>
  </si>
  <si>
    <t xml:space="preserve">Смена дверных петель </t>
  </si>
  <si>
    <t>.Обслуживание внутридомового электрооборудования специализированной организацией</t>
  </si>
  <si>
    <t xml:space="preserve">.Аварийно-диспетчерское обслуживание </t>
  </si>
  <si>
    <t xml:space="preserve">Дератизация </t>
  </si>
  <si>
    <t>подвала</t>
  </si>
  <si>
    <t xml:space="preserve">Дезинсекция </t>
  </si>
  <si>
    <t>по мере необходимости, но не реже 1 раз в квартал</t>
  </si>
  <si>
    <t>мощность 1 лампочки, кВт:</t>
  </si>
  <si>
    <t>Обслуживание внутридомового газового оборудования (содержание внутриподъездной проводки, проверка на герметичность опрессовкой)</t>
  </si>
  <si>
    <t>Техническое обслуживание газовых плит</t>
  </si>
  <si>
    <t>В</t>
  </si>
  <si>
    <t xml:space="preserve">Восстановление разрушенной тепловой изоляции </t>
  </si>
  <si>
    <t xml:space="preserve">Смена поврежденных листов асбоцементных кровель </t>
  </si>
  <si>
    <t xml:space="preserve">2. Услуги по управлению оцениваются в составе работ и услуг по содержанию и ремонту жилья.  </t>
  </si>
  <si>
    <t>Инженер-экономист:</t>
  </si>
  <si>
    <t>Н.Х.Фаррахова</t>
  </si>
  <si>
    <t>С.Л.Просянник</t>
  </si>
  <si>
    <t xml:space="preserve">   Э.М.Исанбакова</t>
  </si>
  <si>
    <t>Исполнительный директор:</t>
  </si>
  <si>
    <t xml:space="preserve"> Инженер:</t>
  </si>
  <si>
    <t xml:space="preserve">  </t>
  </si>
  <si>
    <t xml:space="preserve">Стоимость на 1 кв.м. общей площади (рублей в месяц) </t>
  </si>
  <si>
    <t>Администрация ОАО "ЖЭУ-2"</t>
  </si>
  <si>
    <t>1 раз в сезон</t>
  </si>
  <si>
    <t>осмотр и профилактическая очистка вентиляционных  каналов</t>
  </si>
  <si>
    <t>осмотр , очистка подвальных и чердачных помещений</t>
  </si>
  <si>
    <t xml:space="preserve">3.Некоторые виды работ заменяются другими видами работ для устранения выявленных нарушений при эксплуатации жилищного фонда,а также на виды работ,не включенные в данный перечень.  </t>
  </si>
  <si>
    <t>1. Стоимость работ рассчитана на момент заключения договора и может индексироваться в зависимости от уровня инфляции и индексов роста цен, без решения общего собрания собственников.</t>
  </si>
  <si>
    <t>-</t>
  </si>
  <si>
    <t>8</t>
  </si>
  <si>
    <t>10</t>
  </si>
  <si>
    <t xml:space="preserve"> 1 раз в сутки</t>
  </si>
  <si>
    <t>во время гололеда 1 раз в 3 суток</t>
  </si>
  <si>
    <t>ежемесячно</t>
  </si>
  <si>
    <t>Примечание:</t>
  </si>
  <si>
    <t xml:space="preserve">                                                                                                                                           </t>
  </si>
  <si>
    <t xml:space="preserve"> осмотр сантехнических приборов системы отопления, водопровода  и системы канализации </t>
  </si>
  <si>
    <t>ликвидация воздушных пробок в системе отопления по стоячно</t>
  </si>
  <si>
    <t>осмотры  конструктивных элементов здания</t>
  </si>
  <si>
    <t>утепление и герметизация наружных швов и стыков</t>
  </si>
  <si>
    <t>ремонт, регулировка, испытание, консервация и  расконсервация систем отопления</t>
  </si>
  <si>
    <t xml:space="preserve">ликвидация воздушных пробок в системе отопления в радиаторном блоке </t>
  </si>
  <si>
    <t xml:space="preserve">промывка  внутридомовых трубопроводов системы  отопления </t>
  </si>
  <si>
    <t>ремонт, замена отдельных участков внутридомовых сетей холодного водоснабжения, ремонт и замена запорной арматуры</t>
  </si>
  <si>
    <t>ремонт, замена отдельных участков внутридомовых сетей горячего водоснабжения,ремонт и замена  запорной арматуры</t>
  </si>
  <si>
    <t xml:space="preserve">ремонт теплоизоляции инженерных сетей - восстановление разрушенной тепловой изоляции </t>
  </si>
  <si>
    <t>ремонт, замена отдельных участков внутридомовых сетей  системы канализации до 1,0м с регулировкой запорной арматуры</t>
  </si>
  <si>
    <t>регулировка и проверка исправности индивидуальных приборов учета водопотребления</t>
  </si>
  <si>
    <t>регулировка и проверка исправности, наладка общедомовых  приборов учета тепла и водопотребления</t>
  </si>
  <si>
    <t>влажное подметание лестничных площадок и маршей нижних трех этажей</t>
  </si>
  <si>
    <t>влажное подметание лестничных площадок и маршей свыше трех этажей</t>
  </si>
  <si>
    <t>мытье лестничных площадок и маршей</t>
  </si>
  <si>
    <t>влажная протирка подоконников,перил,почтовых ящиков,отопительных приборов,чердачные лестницы,оконные ограждения,шкавы для электрощитков</t>
  </si>
  <si>
    <t xml:space="preserve">влажная протирка стен, дверей </t>
  </si>
  <si>
    <t>мытье стен</t>
  </si>
  <si>
    <t>мытье окон</t>
  </si>
  <si>
    <t xml:space="preserve">подметание территории: тротуары,подходы в подъезд,отмостки </t>
  </si>
  <si>
    <t xml:space="preserve">уборка газонов от мусора </t>
  </si>
  <si>
    <t>уборка газонов от  листьев</t>
  </si>
  <si>
    <t>очистка крышек канализационных колодцев и пожарных гидрантов от песка</t>
  </si>
  <si>
    <t>очистка урн от мусора</t>
  </si>
  <si>
    <t>покос травы на газонах</t>
  </si>
  <si>
    <t>сдвигание свежевыпавшего снега  с усовершенствованным покрытием/ тротуары, подходы, крыльца/</t>
  </si>
  <si>
    <t>перекидывание снега и скола</t>
  </si>
  <si>
    <t xml:space="preserve">очистка кровель от снега и сосулек </t>
  </si>
  <si>
    <t>сдвигание снега и скола, сброшенного с крыш</t>
  </si>
  <si>
    <t>транспортировка смеси песка с хлоридами от места складирования к месту посыпки</t>
  </si>
  <si>
    <t>посыпка  придомовой территории песком</t>
  </si>
  <si>
    <t>очистка от наледи и снега  крышек  канализационных колодцев, пожарных гидрантов и подходов к ним</t>
  </si>
  <si>
    <t>очистка придомовой территории от наледи и снега  с предварительной обработкой хлоридами</t>
  </si>
  <si>
    <t xml:space="preserve">очистка территорий (отмостков) от уплотненного снега </t>
  </si>
  <si>
    <t>герметизация примыкания  плит  чердачного перекрытия и утепление перекрытия местами</t>
  </si>
  <si>
    <t>ремонт, замена отдельных участков трубопроводов внутридомовых сетей канализации</t>
  </si>
  <si>
    <t>ремонт, замена отдельных участков внутридомовых сетей  системы отопления, холодного и горячего  водоснабжения до 1,0 м с регулировкой запорной арматуры</t>
  </si>
  <si>
    <t>постоянный контроль параметров теплоносителя и воды (давления, температуры, расхода) и принятие мер к восстановлению требуемых параметров отопления и водоснабжения и герметичности систем;</t>
  </si>
  <si>
    <t>проверка кровли на отсутствие протечек</t>
  </si>
  <si>
    <t xml:space="preserve">выявление деформации и повреждений несущих кровельных конструкций, креплений элементов несущих конструкций крыши, водоотводящих устройств </t>
  </si>
  <si>
    <t>проверка  температурно-влажностного режима и воздухообмена на чердаке</t>
  </si>
  <si>
    <t xml:space="preserve">проверка и очистка кровли и водоотводящих устройств от мусора, грязи и наледи, препятствующих стоку дождевых и талых вод </t>
  </si>
  <si>
    <t xml:space="preserve"> ликвидация протечек кровли</t>
  </si>
  <si>
    <t>замена разбитых стекол окон и дверей в помещениях общего пользования, ремонт оконных створок, дверных блоков и полотен, установка фурнитуры.</t>
  </si>
  <si>
    <t>малый ремонт дверных полотен с заменой фурнитуры</t>
  </si>
  <si>
    <t>ремонт жалюзейных решеток и переплетов слуховых окон</t>
  </si>
  <si>
    <t>ремонт и укрепление чердачных и подвальных люков</t>
  </si>
  <si>
    <t>утепление стояков отопления  в местах общего пользования, изготовление  изолирующих коробов</t>
  </si>
  <si>
    <t>прочистка и промывка канализационных выпусков и  лежаков внутридомовой системы канализации</t>
  </si>
  <si>
    <t>проверка целостности оконных и дверных заполнений, плотности притворов, работоспособности фурнитуры  элементов оконных и дверных заполнений в помещениях относящихся к общему имуществу в многоквартирном доме</t>
  </si>
  <si>
    <t>планово-текущий ремонт мест общего пользования (штукатурно-малярные работы)</t>
  </si>
  <si>
    <t xml:space="preserve">подметание земельного участка </t>
  </si>
  <si>
    <t xml:space="preserve">уборка газонов от   листьев </t>
  </si>
  <si>
    <t xml:space="preserve">влажное подметание лестничных площадок и маршей </t>
  </si>
  <si>
    <t xml:space="preserve">мытье лестничных площадок и маршей </t>
  </si>
  <si>
    <t>сдвигание свежевыпавшего снега  с усовершенствованным покрытием/ тротуары, вход в подъезд/</t>
  </si>
  <si>
    <t>посыпка территории песком</t>
  </si>
  <si>
    <t>очистка от наледи и льда  крышек  люков канализационных колодцев</t>
  </si>
  <si>
    <t>очистка территорий от наледи и льда с предварительной обработкой хлоридами</t>
  </si>
  <si>
    <t>во время гололеда 1 раз в суток</t>
  </si>
  <si>
    <t>укрепление козырьков, ограждений и перил крылец</t>
  </si>
  <si>
    <t>консервация системы центрального отопления</t>
  </si>
  <si>
    <t>замена разбитых стекол окон и дверей в помещениях общего пользования,ремонт оконных створок,установка фурнитуры</t>
  </si>
  <si>
    <t xml:space="preserve">ликвидация воздушных пробок в системе отопления в стояке   </t>
  </si>
  <si>
    <t>ликвидация воздушных пробок в системе отопления в радиаторном блоке</t>
  </si>
  <si>
    <t xml:space="preserve">промывка трубопроводов системы внутридомового отопления </t>
  </si>
  <si>
    <t>ремонт дверных полотен (двери на планках - одностворные)</t>
  </si>
  <si>
    <t xml:space="preserve">смена дверных петель - дверные петли при одной сменяемой петле в дверном полотне </t>
  </si>
  <si>
    <t xml:space="preserve">укрепление оконных и дверных наличников </t>
  </si>
  <si>
    <t>ремонт теплоизоляции инженерных сетей - восстановление разрушенной тепловой изоляции</t>
  </si>
  <si>
    <t xml:space="preserve">ремонт внутридомовых тепловых сетей </t>
  </si>
  <si>
    <t>ремонт, замена внутридомовых сетей горячего водоснабжения</t>
  </si>
  <si>
    <t>ремонт, замена внутридомовых сетей холодного  водоснабжения</t>
  </si>
  <si>
    <t>ремонт, замена внутридомовых сетей канализации</t>
  </si>
  <si>
    <t>смена отдельных участков внутренних чугунных канализационных труб</t>
  </si>
  <si>
    <t xml:space="preserve">подчеканка раструбов канализационных труб </t>
  </si>
  <si>
    <t>ремонт кровли</t>
  </si>
  <si>
    <t>очитка кровель от снега и сосулек</t>
  </si>
  <si>
    <t>Капитальный ж/фонд  с газ.плитами, без лифта и мусоропровода</t>
  </si>
  <si>
    <t xml:space="preserve">Текущий ремонт общего имущества многоквартирного дома, подготовка мкд  к осенне-зимнему периоду </t>
  </si>
  <si>
    <t>5</t>
  </si>
  <si>
    <t>Капитальный ж/фонд  с электроплитами, с лифтом без мусоропровода</t>
  </si>
  <si>
    <t>Капитальный ж/фонд  с электроплитами, с лифтом и мусоропроводом</t>
  </si>
  <si>
    <t>Уборка внутридомовых помещений и придомовой территории</t>
  </si>
  <si>
    <t>ремонт, регулировка,  испытание, расконсервация систем внутридомового отопления</t>
  </si>
  <si>
    <t>Обслуживание внутридомовых инженерных сетей</t>
  </si>
  <si>
    <t>Ветхий и аварийный ж/ф с лестничными клетками  оборудованный с газ.плитами</t>
  </si>
  <si>
    <t>Периодичность работ</t>
  </si>
  <si>
    <t>Перечень и стоимость работ и услуг по содержанию и ремонту общего имущества многоквартирного жилого дома  с 01 января 2015 года</t>
  </si>
  <si>
    <t>Техническое обслуживание общедомовых приборов учета</t>
  </si>
  <si>
    <t>Перечень и стоимость работ и услуг по содержанию и ремонту общего имущества многоквартирного жилого дома с 01 января 2015 года</t>
  </si>
  <si>
    <t>Техническое обслуживание вентиляционных систем</t>
  </si>
  <si>
    <t>Управляющая компания</t>
  </si>
  <si>
    <t>______________________К. Ф. Макеев</t>
  </si>
  <si>
    <t>Собственник</t>
  </si>
  <si>
    <t>_____________________________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</si>
</sst>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.00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62">
    <font>
      <sz val="10"/>
      <name val="Arial"/>
      <family val="0"/>
    </font>
    <font>
      <b/>
      <sz val="14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14"/>
      <color indexed="9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10"/>
      <name val="Times New Roman"/>
      <family val="1"/>
    </font>
    <font>
      <sz val="10"/>
      <color indexed="48"/>
      <name val="Times New Roman"/>
      <family val="1"/>
    </font>
    <font>
      <b/>
      <sz val="10"/>
      <name val="Times New Roman"/>
      <family val="1"/>
    </font>
    <font>
      <b/>
      <sz val="14"/>
      <name val="Tahoma"/>
      <family val="2"/>
    </font>
    <font>
      <sz val="8"/>
      <name val="Tahom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ahoma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3" fillId="0" borderId="0" xfId="52" applyFont="1" applyFill="1">
      <alignment/>
      <protection/>
    </xf>
    <xf numFmtId="0" fontId="5" fillId="0" borderId="0" xfId="52" applyFont="1" applyFill="1" applyAlignment="1">
      <alignment horizontal="left" vertical="top"/>
      <protection/>
    </xf>
    <xf numFmtId="180" fontId="6" fillId="0" borderId="0" xfId="52" applyNumberFormat="1" applyFont="1" applyFill="1" applyAlignment="1">
      <alignment horizontal="center" vertical="top"/>
      <protection/>
    </xf>
    <xf numFmtId="180" fontId="7" fillId="0" borderId="0" xfId="52" applyNumberFormat="1" applyFont="1" applyFill="1" applyAlignment="1">
      <alignment horizontal="center" vertical="top"/>
      <protection/>
    </xf>
    <xf numFmtId="2" fontId="8" fillId="0" borderId="0" xfId="52" applyNumberFormat="1" applyFont="1" applyFill="1" applyAlignment="1">
      <alignment horizontal="center" vertical="top" wrapText="1"/>
      <protection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0" xfId="52" applyFont="1" applyFill="1" applyAlignment="1">
      <alignment vertical="top"/>
      <protection/>
    </xf>
    <xf numFmtId="49" fontId="9" fillId="0" borderId="10" xfId="52" applyNumberFormat="1" applyFont="1" applyFill="1" applyBorder="1" applyAlignment="1">
      <alignment horizontal="center" vertical="center" wrapText="1"/>
      <protection/>
    </xf>
    <xf numFmtId="0" fontId="9" fillId="0" borderId="10" xfId="52" applyFont="1" applyFill="1" applyBorder="1" applyAlignment="1">
      <alignment horizontal="justify" vertical="center" wrapText="1"/>
      <protection/>
    </xf>
    <xf numFmtId="1" fontId="9" fillId="0" borderId="10" xfId="52" applyNumberFormat="1" applyFont="1" applyFill="1" applyBorder="1" applyAlignment="1">
      <alignment horizontal="center" vertical="center" wrapText="1"/>
      <protection/>
    </xf>
    <xf numFmtId="3" fontId="9" fillId="0" borderId="10" xfId="52" applyNumberFormat="1" applyFont="1" applyFill="1" applyBorder="1" applyAlignment="1">
      <alignment horizontal="center" vertical="center" wrapText="1"/>
      <protection/>
    </xf>
    <xf numFmtId="4" fontId="9" fillId="0" borderId="10" xfId="52" applyNumberFormat="1" applyFont="1" applyFill="1" applyBorder="1" applyAlignment="1">
      <alignment horizontal="center" vertical="center" wrapText="1"/>
      <protection/>
    </xf>
    <xf numFmtId="3" fontId="5" fillId="0" borderId="10" xfId="52" applyNumberFormat="1" applyFont="1" applyFill="1" applyBorder="1" applyAlignment="1">
      <alignment horizontal="center" vertical="center"/>
      <protection/>
    </xf>
    <xf numFmtId="4" fontId="5" fillId="0" borderId="10" xfId="52" applyNumberFormat="1" applyFont="1" applyFill="1" applyBorder="1" applyAlignment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4" fontId="5" fillId="0" borderId="10" xfId="53" applyNumberFormat="1" applyFont="1" applyFill="1" applyBorder="1" applyAlignment="1">
      <alignment horizontal="right" vertical="top" wrapText="1"/>
      <protection/>
    </xf>
    <xf numFmtId="1" fontId="4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4" fontId="5" fillId="0" borderId="0" xfId="52" applyNumberFormat="1" applyFont="1" applyFill="1" applyAlignment="1">
      <alignment vertical="top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" fontId="5" fillId="0" borderId="10" xfId="53" applyNumberFormat="1" applyFont="1" applyFill="1" applyBorder="1" applyAlignment="1">
      <alignment horizontal="center" vertical="center" wrapText="1"/>
      <protection/>
    </xf>
    <xf numFmtId="4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/>
      <protection/>
    </xf>
    <xf numFmtId="180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53" applyNumberFormat="1" applyFont="1" applyFill="1" applyBorder="1" applyAlignment="1">
      <alignment horizontal="center" vertical="center" wrapText="1"/>
      <protection/>
    </xf>
    <xf numFmtId="4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180" fontId="1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1" fontId="4" fillId="0" borderId="10" xfId="53" applyNumberFormat="1" applyFont="1" applyFill="1" applyBorder="1" applyAlignment="1">
      <alignment horizontal="center" vertical="center" wrapText="1"/>
      <protection/>
    </xf>
    <xf numFmtId="4" fontId="4" fillId="0" borderId="10" xfId="53" applyNumberFormat="1" applyFont="1" applyFill="1" applyBorder="1" applyAlignment="1">
      <alignment horizontal="center" vertical="center" wrapText="1"/>
      <protection/>
    </xf>
    <xf numFmtId="2" fontId="5" fillId="0" borderId="0" xfId="0" applyNumberFormat="1" applyFont="1" applyFill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49" fontId="13" fillId="0" borderId="10" xfId="52" applyNumberFormat="1" applyFont="1" applyFill="1" applyBorder="1" applyAlignment="1">
      <alignment horizontal="center" vertical="center" wrapText="1"/>
      <protection/>
    </xf>
    <xf numFmtId="49" fontId="5" fillId="0" borderId="0" xfId="52" applyNumberFormat="1" applyFont="1" applyFill="1" applyAlignment="1">
      <alignment horizontal="center" vertical="center"/>
      <protection/>
    </xf>
    <xf numFmtId="0" fontId="5" fillId="0" borderId="0" xfId="52" applyFont="1" applyFill="1" applyAlignment="1">
      <alignment horizontal="center" vertical="center"/>
      <protection/>
    </xf>
    <xf numFmtId="49" fontId="5" fillId="0" borderId="0" xfId="52" applyNumberFormat="1" applyFont="1" applyFill="1" applyAlignment="1">
      <alignment horizontal="left" vertical="center"/>
      <protection/>
    </xf>
    <xf numFmtId="0" fontId="3" fillId="0" borderId="0" xfId="52" applyFont="1" applyFill="1" applyAlignment="1">
      <alignment vertical="top"/>
      <protection/>
    </xf>
    <xf numFmtId="0" fontId="18" fillId="0" borderId="10" xfId="52" applyFont="1" applyFill="1" applyBorder="1" applyAlignment="1">
      <alignment horizontal="center" vertical="center" wrapText="1"/>
      <protection/>
    </xf>
    <xf numFmtId="4" fontId="18" fillId="0" borderId="10" xfId="52" applyNumberFormat="1" applyFont="1" applyFill="1" applyBorder="1" applyAlignment="1">
      <alignment horizontal="center" vertical="center" wrapText="1"/>
      <protection/>
    </xf>
    <xf numFmtId="2" fontId="5" fillId="0" borderId="0" xfId="52" applyNumberFormat="1" applyFont="1" applyFill="1" applyAlignment="1">
      <alignment vertical="top"/>
      <protection/>
    </xf>
    <xf numFmtId="4" fontId="5" fillId="0" borderId="0" xfId="0" applyNumberFormat="1" applyFont="1" applyFill="1" applyAlignment="1">
      <alignment vertical="top"/>
    </xf>
    <xf numFmtId="0" fontId="3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2" fontId="5" fillId="0" borderId="0" xfId="0" applyNumberFormat="1" applyFont="1" applyFill="1" applyBorder="1" applyAlignment="1">
      <alignment vertical="top"/>
    </xf>
    <xf numFmtId="49" fontId="9" fillId="0" borderId="0" xfId="0" applyNumberFormat="1" applyFont="1" applyFill="1" applyBorder="1" applyAlignment="1">
      <alignment horizontal="center" vertical="center" wrapText="1"/>
    </xf>
    <xf numFmtId="49" fontId="5" fillId="0" borderId="10" xfId="52" applyNumberFormat="1" applyFont="1" applyFill="1" applyBorder="1" applyAlignment="1">
      <alignment horizontal="center" vertical="center"/>
      <protection/>
    </xf>
    <xf numFmtId="2" fontId="5" fillId="0" borderId="10" xfId="52" applyNumberFormat="1" applyFont="1" applyFill="1" applyBorder="1" applyAlignment="1">
      <alignment horizontal="center" vertical="center"/>
      <protection/>
    </xf>
    <xf numFmtId="1" fontId="5" fillId="0" borderId="10" xfId="52" applyNumberFormat="1" applyFont="1" applyFill="1" applyBorder="1" applyAlignment="1">
      <alignment horizontal="center" vertical="center"/>
      <protection/>
    </xf>
    <xf numFmtId="49" fontId="5" fillId="0" borderId="0" xfId="52" applyNumberFormat="1" applyFont="1" applyFill="1" applyAlignment="1">
      <alignment horizontal="center" vertical="top"/>
      <protection/>
    </xf>
    <xf numFmtId="49" fontId="5" fillId="0" borderId="0" xfId="52" applyNumberFormat="1" applyFont="1" applyFill="1" applyAlignment="1">
      <alignment horizontal="center"/>
      <protection/>
    </xf>
    <xf numFmtId="0" fontId="5" fillId="0" borderId="10" xfId="52" applyFont="1" applyFill="1" applyBorder="1" applyAlignment="1">
      <alignment horizontal="center"/>
      <protection/>
    </xf>
    <xf numFmtId="0" fontId="3" fillId="0" borderId="0" xfId="52" applyFont="1" applyFill="1" applyAlignment="1">
      <alignment horizontal="center" vertical="top" wrapText="1"/>
      <protection/>
    </xf>
    <xf numFmtId="4" fontId="15" fillId="0" borderId="10" xfId="52" applyNumberFormat="1" applyFont="1" applyFill="1" applyBorder="1" applyAlignment="1">
      <alignment horizontal="center" vertical="center" wrapText="1"/>
      <protection/>
    </xf>
    <xf numFmtId="3" fontId="3" fillId="0" borderId="10" xfId="52" applyNumberFormat="1" applyFont="1" applyFill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52" applyFont="1" applyFill="1" applyBorder="1" applyAlignment="1">
      <alignment horizontal="center" vertical="center" wrapText="1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18" fillId="0" borderId="10" xfId="52" applyFont="1" applyFill="1" applyBorder="1" applyAlignment="1">
      <alignment horizontal="left" vertical="center" wrapText="1"/>
      <protection/>
    </xf>
    <xf numFmtId="0" fontId="19" fillId="0" borderId="0" xfId="52" applyFont="1" applyFill="1" applyAlignment="1">
      <alignment horizontal="left"/>
      <protection/>
    </xf>
    <xf numFmtId="0" fontId="19" fillId="0" borderId="10" xfId="52" applyFont="1" applyFill="1" applyBorder="1" applyAlignment="1">
      <alignment horizontal="left" vertical="center" wrapText="1"/>
      <protection/>
    </xf>
    <xf numFmtId="1" fontId="19" fillId="0" borderId="10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1" fontId="19" fillId="0" borderId="10" xfId="0" applyNumberFormat="1" applyFont="1" applyFill="1" applyBorder="1" applyAlignment="1">
      <alignment horizontal="left" vertical="top" wrapText="1"/>
    </xf>
    <xf numFmtId="4" fontId="19" fillId="0" borderId="10" xfId="0" applyNumberFormat="1" applyFont="1" applyFill="1" applyBorder="1" applyAlignment="1">
      <alignment horizontal="left" vertical="center" wrapText="1"/>
    </xf>
    <xf numFmtId="0" fontId="19" fillId="0" borderId="10" xfId="52" applyFont="1" applyFill="1" applyBorder="1" applyAlignment="1">
      <alignment horizontal="left" wrapText="1"/>
      <protection/>
    </xf>
    <xf numFmtId="0" fontId="19" fillId="0" borderId="0" xfId="52" applyFont="1" applyFill="1" applyAlignment="1">
      <alignment horizontal="left" vertical="top"/>
      <protection/>
    </xf>
    <xf numFmtId="0" fontId="19" fillId="0" borderId="0" xfId="52" applyFont="1" applyFill="1" applyAlignment="1">
      <alignment horizontal="center"/>
      <protection/>
    </xf>
    <xf numFmtId="4" fontId="19" fillId="0" borderId="10" xfId="52" applyNumberFormat="1" applyFont="1" applyFill="1" applyBorder="1" applyAlignment="1">
      <alignment horizontal="center" vertical="center"/>
      <protection/>
    </xf>
    <xf numFmtId="2" fontId="19" fillId="0" borderId="10" xfId="0" applyNumberFormat="1" applyFont="1" applyFill="1" applyBorder="1" applyAlignment="1">
      <alignment horizontal="center" vertical="center"/>
    </xf>
    <xf numFmtId="0" fontId="19" fillId="0" borderId="0" xfId="52" applyFont="1" applyFill="1" applyAlignment="1">
      <alignment horizontal="center" vertical="top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top"/>
    </xf>
    <xf numFmtId="49" fontId="5" fillId="0" borderId="0" xfId="52" applyNumberFormat="1" applyFont="1" applyFill="1" applyAlignment="1">
      <alignment vertical="top"/>
      <protection/>
    </xf>
    <xf numFmtId="49" fontId="5" fillId="0" borderId="0" xfId="0" applyNumberFormat="1" applyFont="1" applyFill="1" applyAlignment="1">
      <alignment vertical="top"/>
    </xf>
    <xf numFmtId="49" fontId="4" fillId="0" borderId="0" xfId="52" applyNumberFormat="1" applyFont="1" applyFill="1" applyAlignment="1">
      <alignment horizontal="center"/>
      <protection/>
    </xf>
    <xf numFmtId="0" fontId="4" fillId="0" borderId="0" xfId="52" applyFont="1" applyFill="1">
      <alignment/>
      <protection/>
    </xf>
    <xf numFmtId="0" fontId="5" fillId="0" borderId="0" xfId="52" applyFont="1" applyFill="1" applyAlignment="1">
      <alignment horizontal="left" vertical="top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4" fontId="5" fillId="0" borderId="10" xfId="52" applyNumberFormat="1" applyFont="1" applyFill="1" applyBorder="1" applyAlignment="1">
      <alignment horizontal="center" vertical="center" wrapText="1"/>
      <protection/>
    </xf>
    <xf numFmtId="3" fontId="5" fillId="0" borderId="10" xfId="52" applyNumberFormat="1" applyFont="1" applyFill="1" applyBorder="1" applyAlignment="1">
      <alignment horizontal="center" vertical="center" wrapText="1"/>
      <protection/>
    </xf>
    <xf numFmtId="1" fontId="5" fillId="0" borderId="10" xfId="0" applyNumberFormat="1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81" fontId="9" fillId="0" borderId="10" xfId="52" applyNumberFormat="1" applyFont="1" applyFill="1" applyBorder="1" applyAlignment="1">
      <alignment horizontal="center" vertical="center"/>
      <protection/>
    </xf>
    <xf numFmtId="3" fontId="9" fillId="0" borderId="10" xfId="52" applyNumberFormat="1" applyFont="1" applyFill="1" applyBorder="1" applyAlignment="1">
      <alignment horizontal="center" vertical="center"/>
      <protection/>
    </xf>
    <xf numFmtId="4" fontId="9" fillId="0" borderId="10" xfId="52" applyNumberFormat="1" applyFont="1" applyFill="1" applyBorder="1" applyAlignment="1">
      <alignment horizontal="center" vertical="center"/>
      <protection/>
    </xf>
    <xf numFmtId="2" fontId="10" fillId="0" borderId="0" xfId="0" applyNumberFormat="1" applyFont="1" applyFill="1" applyAlignment="1">
      <alignment vertical="top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justify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 horizontal="center" vertical="center"/>
    </xf>
    <xf numFmtId="0" fontId="5" fillId="0" borderId="0" xfId="52" applyFont="1" applyFill="1" applyAlignment="1">
      <alignment horizontal="center" vertical="center" wrapText="1"/>
      <protection/>
    </xf>
    <xf numFmtId="2" fontId="5" fillId="0" borderId="0" xfId="52" applyNumberFormat="1" applyFont="1" applyFill="1" applyAlignment="1">
      <alignment horizontal="center" vertical="center"/>
      <protection/>
    </xf>
    <xf numFmtId="0" fontId="5" fillId="0" borderId="0" xfId="52" applyFont="1" applyFill="1" applyAlignment="1">
      <alignment vertical="top" wrapText="1"/>
      <protection/>
    </xf>
    <xf numFmtId="49" fontId="3" fillId="0" borderId="0" xfId="52" applyNumberFormat="1" applyFont="1" applyFill="1">
      <alignment/>
      <protection/>
    </xf>
    <xf numFmtId="49" fontId="3" fillId="0" borderId="0" xfId="52" applyNumberFormat="1" applyFont="1" applyFill="1" applyAlignment="1">
      <alignment horizontal="center" vertical="top"/>
      <protection/>
    </xf>
    <xf numFmtId="0" fontId="5" fillId="0" borderId="0" xfId="52" applyFont="1" applyFill="1" applyAlignment="1">
      <alignment horizontal="center" vertical="top" wrapText="1"/>
      <protection/>
    </xf>
    <xf numFmtId="0" fontId="3" fillId="0" borderId="0" xfId="52" applyFont="1" applyFill="1" applyAlignment="1">
      <alignment horizontal="left" vertical="top"/>
      <protection/>
    </xf>
    <xf numFmtId="0" fontId="3" fillId="0" borderId="0" xfId="52" applyFont="1" applyFill="1" applyAlignment="1">
      <alignment horizontal="center" vertical="top"/>
      <protection/>
    </xf>
    <xf numFmtId="0" fontId="3" fillId="0" borderId="0" xfId="52" applyFont="1" applyFill="1" applyAlignment="1">
      <alignment horizontal="left" vertical="top" wrapText="1"/>
      <protection/>
    </xf>
    <xf numFmtId="0" fontId="9" fillId="0" borderId="10" xfId="0" applyNumberFormat="1" applyFont="1" applyFill="1" applyBorder="1" applyAlignment="1">
      <alignment horizontal="center" vertical="center" wrapText="1"/>
    </xf>
    <xf numFmtId="0" fontId="3" fillId="0" borderId="0" xfId="52" applyFont="1" applyFill="1" applyAlignment="1">
      <alignment horizontal="right"/>
      <protection/>
    </xf>
    <xf numFmtId="49" fontId="5" fillId="0" borderId="0" xfId="52" applyNumberFormat="1" applyFont="1" applyFill="1" applyAlignment="1">
      <alignment horizontal="left" vertical="center" wrapText="1"/>
      <protection/>
    </xf>
    <xf numFmtId="4" fontId="9" fillId="0" borderId="10" xfId="0" applyNumberFormat="1" applyFont="1" applyFill="1" applyBorder="1" applyAlignment="1">
      <alignment horizontal="left" vertical="center" wrapText="1"/>
    </xf>
    <xf numFmtId="1" fontId="15" fillId="0" borderId="10" xfId="52" applyNumberFormat="1" applyFont="1" applyFill="1" applyBorder="1" applyAlignment="1">
      <alignment horizontal="center" vertical="center" wrapText="1"/>
      <protection/>
    </xf>
    <xf numFmtId="3" fontId="15" fillId="0" borderId="10" xfId="52" applyNumberFormat="1" applyFont="1" applyFill="1" applyBorder="1" applyAlignment="1">
      <alignment horizontal="center" vertical="center" wrapText="1"/>
      <protection/>
    </xf>
    <xf numFmtId="2" fontId="1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justify" vertical="center" wrapText="1"/>
    </xf>
    <xf numFmtId="2" fontId="19" fillId="0" borderId="11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/>
    </xf>
    <xf numFmtId="4" fontId="24" fillId="0" borderId="10" xfId="53" applyNumberFormat="1" applyFont="1" applyFill="1" applyBorder="1" applyAlignment="1">
      <alignment horizontal="center" vertical="center" wrapText="1"/>
      <protection/>
    </xf>
    <xf numFmtId="3" fontId="24" fillId="0" borderId="10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vertical="top"/>
    </xf>
    <xf numFmtId="0" fontId="3" fillId="33" borderId="0" xfId="0" applyFont="1" applyFill="1" applyAlignment="1">
      <alignment/>
    </xf>
    <xf numFmtId="0" fontId="0" fillId="0" borderId="13" xfId="0" applyBorder="1" applyAlignment="1">
      <alignment/>
    </xf>
    <xf numFmtId="49" fontId="10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49" fontId="9" fillId="0" borderId="12" xfId="52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/>
    </xf>
    <xf numFmtId="0" fontId="5" fillId="0" borderId="14" xfId="52" applyFont="1" applyFill="1" applyBorder="1" applyAlignment="1">
      <alignment horizontal="center" vertical="top"/>
      <protection/>
    </xf>
    <xf numFmtId="2" fontId="9" fillId="0" borderId="10" xfId="0" applyNumberFormat="1" applyFont="1" applyFill="1" applyBorder="1" applyAlignment="1">
      <alignment horizontal="center" vertical="center" wrapText="1"/>
    </xf>
    <xf numFmtId="4" fontId="18" fillId="34" borderId="10" xfId="52" applyNumberFormat="1" applyFont="1" applyFill="1" applyBorder="1" applyAlignment="1">
      <alignment horizontal="center" vertical="center" wrapText="1"/>
      <protection/>
    </xf>
    <xf numFmtId="2" fontId="18" fillId="0" borderId="12" xfId="0" applyNumberFormat="1" applyFont="1" applyFill="1" applyBorder="1" applyAlignment="1">
      <alignment vertical="center"/>
    </xf>
    <xf numFmtId="2" fontId="18" fillId="0" borderId="13" xfId="0" applyNumberFormat="1" applyFont="1" applyFill="1" applyBorder="1" applyAlignment="1">
      <alignment vertical="center"/>
    </xf>
    <xf numFmtId="2" fontId="19" fillId="0" borderId="12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4" fontId="19" fillId="0" borderId="12" xfId="0" applyNumberFormat="1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4" fontId="18" fillId="0" borderId="12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vertical="center" wrapText="1"/>
    </xf>
    <xf numFmtId="2" fontId="9" fillId="0" borderId="10" xfId="52" applyNumberFormat="1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/>
    </xf>
    <xf numFmtId="0" fontId="0" fillId="0" borderId="0" xfId="0" applyAlignment="1">
      <alignment horizontal="left" vertical="top"/>
    </xf>
    <xf numFmtId="2" fontId="5" fillId="0" borderId="12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9" fillId="0" borderId="12" xfId="52" applyNumberFormat="1" applyFont="1" applyFill="1" applyBorder="1" applyAlignment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49" fontId="9" fillId="0" borderId="12" xfId="52" applyNumberFormat="1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9" fillId="0" borderId="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horizontal="center" vertical="center"/>
      <protection/>
    </xf>
    <xf numFmtId="0" fontId="5" fillId="0" borderId="0" xfId="52" applyFont="1" applyFill="1" applyAlignment="1">
      <alignment wrapText="1"/>
      <protection/>
    </xf>
    <xf numFmtId="49" fontId="5" fillId="0" borderId="10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49" fontId="5" fillId="0" borderId="0" xfId="52" applyNumberFormat="1" applyFont="1" applyFill="1" applyAlignment="1">
      <alignment horizontal="left" vertical="center" wrapText="1"/>
      <protection/>
    </xf>
    <xf numFmtId="0" fontId="19" fillId="0" borderId="0" xfId="52" applyFont="1" applyFill="1" applyAlignment="1">
      <alignment horizontal="center"/>
      <protection/>
    </xf>
    <xf numFmtId="0" fontId="1" fillId="0" borderId="0" xfId="52" applyFont="1" applyFill="1" applyBorder="1" applyAlignment="1">
      <alignment horizontal="center" vertical="center" wrapText="1"/>
      <protection/>
    </xf>
    <xf numFmtId="0" fontId="4" fillId="0" borderId="0" xfId="52" applyFont="1" applyFill="1" applyAlignment="1">
      <alignment horizontal="center" wrapText="1"/>
      <protection/>
    </xf>
    <xf numFmtId="0" fontId="5" fillId="0" borderId="1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 wrapText="1"/>
    </xf>
    <xf numFmtId="2" fontId="19" fillId="0" borderId="12" xfId="0" applyNumberFormat="1" applyFont="1" applyFill="1" applyBorder="1" applyAlignment="1">
      <alignment horizontal="center" vertical="center"/>
    </xf>
    <xf numFmtId="2" fontId="18" fillId="0" borderId="13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5" fillId="0" borderId="0" xfId="52" applyFont="1" applyFill="1" applyAlignment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вод" xfId="52"/>
    <cellStyle name="Обычный_Стоимость всех работ на 2009 год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P175"/>
  <sheetViews>
    <sheetView zoomScalePageLayoutView="0" workbookViewId="0" topLeftCell="A121">
      <selection activeCell="H6" sqref="H6"/>
    </sheetView>
  </sheetViews>
  <sheetFormatPr defaultColWidth="9.140625" defaultRowHeight="12.75"/>
  <cols>
    <col min="1" max="1" width="4.8515625" style="131" customWidth="1"/>
    <col min="2" max="2" width="53.00390625" style="1" customWidth="1"/>
    <col min="3" max="3" width="16.00390625" style="130" customWidth="1"/>
    <col min="4" max="4" width="12.8515625" style="1" customWidth="1"/>
    <col min="5" max="5" width="15.140625" style="1" customWidth="1"/>
    <col min="6" max="7" width="14.00390625" style="1" customWidth="1"/>
    <col min="8" max="16384" width="9.140625" style="1" customWidth="1"/>
  </cols>
  <sheetData>
    <row r="1" spans="1:4" ht="39.75" customHeight="1">
      <c r="A1" s="211" t="s">
        <v>244</v>
      </c>
      <c r="B1" s="211"/>
      <c r="C1" s="211"/>
      <c r="D1" s="211"/>
    </row>
    <row r="2" spans="1:4" ht="15" customHeight="1">
      <c r="A2" s="212" t="s">
        <v>0</v>
      </c>
      <c r="B2" s="212"/>
      <c r="C2" s="212"/>
      <c r="D2" s="212"/>
    </row>
    <row r="3" spans="1:6" ht="32.25" customHeight="1">
      <c r="A3" s="213" t="s">
        <v>240</v>
      </c>
      <c r="B3" s="213"/>
      <c r="C3" s="213"/>
      <c r="D3" s="213"/>
      <c r="F3" s="138"/>
    </row>
    <row r="4" spans="1:3" ht="23.25" customHeight="1" hidden="1">
      <c r="A4" s="102"/>
      <c r="B4" s="103"/>
      <c r="C4" s="104"/>
    </row>
    <row r="5" spans="1:8" ht="117" customHeight="1">
      <c r="A5" s="6" t="s">
        <v>1</v>
      </c>
      <c r="B5" s="105" t="s">
        <v>2</v>
      </c>
      <c r="C5" s="106" t="s">
        <v>241</v>
      </c>
      <c r="D5" s="106" t="s">
        <v>138</v>
      </c>
      <c r="E5" s="7"/>
      <c r="F5" s="7"/>
      <c r="G5" s="7"/>
      <c r="H5" s="7"/>
    </row>
    <row r="6" spans="1:16" ht="29.25" customHeight="1">
      <c r="A6" s="8" t="s">
        <v>11</v>
      </c>
      <c r="B6" s="81" t="s">
        <v>237</v>
      </c>
      <c r="C6" s="141"/>
      <c r="D6" s="198"/>
      <c r="E6" s="10"/>
      <c r="F6" s="10"/>
      <c r="G6" s="10"/>
      <c r="H6" s="11"/>
      <c r="I6" s="11"/>
      <c r="J6" s="12"/>
      <c r="K6" s="141"/>
      <c r="L6" s="182"/>
      <c r="M6" s="62">
        <v>10.82</v>
      </c>
      <c r="N6" s="7">
        <v>8.28</v>
      </c>
      <c r="O6" s="7"/>
      <c r="P6" s="7"/>
    </row>
    <row r="7" spans="1:8" ht="33" customHeight="1" hidden="1">
      <c r="A7" s="6">
        <v>1</v>
      </c>
      <c r="B7" s="105" t="s">
        <v>12</v>
      </c>
      <c r="C7" s="107"/>
      <c r="D7" s="14" t="e">
        <f>#REF!*1.18</f>
        <v>#REF!</v>
      </c>
      <c r="E7" s="7"/>
      <c r="F7" s="7"/>
      <c r="G7" s="7"/>
      <c r="H7" s="7"/>
    </row>
    <row r="8" spans="1:8" s="25" customFormat="1" ht="30" customHeight="1">
      <c r="A8" s="214" t="s">
        <v>145</v>
      </c>
      <c r="B8" s="108" t="s">
        <v>207</v>
      </c>
      <c r="C8" s="172" t="s">
        <v>69</v>
      </c>
      <c r="D8" s="215"/>
      <c r="E8" s="24"/>
      <c r="F8" s="24"/>
      <c r="G8" s="24"/>
      <c r="H8" s="24"/>
    </row>
    <row r="9" spans="1:8" s="25" customFormat="1" ht="24.75" customHeight="1" hidden="1">
      <c r="A9" s="214"/>
      <c r="B9" s="16" t="s">
        <v>81</v>
      </c>
      <c r="C9" s="173"/>
      <c r="D9" s="202"/>
      <c r="E9" s="24"/>
      <c r="F9" s="24"/>
      <c r="G9" s="24"/>
      <c r="H9" s="24"/>
    </row>
    <row r="10" spans="1:8" s="25" customFormat="1" ht="18.75" customHeight="1" collapsed="1">
      <c r="A10" s="214" t="s">
        <v>145</v>
      </c>
      <c r="B10" s="108" t="s">
        <v>208</v>
      </c>
      <c r="C10" s="172" t="s">
        <v>82</v>
      </c>
      <c r="D10" s="203"/>
      <c r="E10" s="24"/>
      <c r="F10" s="24"/>
      <c r="G10" s="24"/>
      <c r="H10" s="24"/>
    </row>
    <row r="11" spans="1:8" s="25" customFormat="1" ht="24" customHeight="1" hidden="1">
      <c r="A11" s="214"/>
      <c r="B11" s="16" t="s">
        <v>81</v>
      </c>
      <c r="C11" s="173"/>
      <c r="D11" s="26"/>
      <c r="E11" s="24"/>
      <c r="F11" s="24"/>
      <c r="G11" s="24"/>
      <c r="H11" s="24"/>
    </row>
    <row r="12" spans="1:8" s="25" customFormat="1" ht="38.25" customHeight="1" hidden="1">
      <c r="A12" s="28">
        <v>1</v>
      </c>
      <c r="B12" s="29" t="s">
        <v>16</v>
      </c>
      <c r="C12" s="174"/>
      <c r="D12" s="31" t="e">
        <f>SUM(D14:D20)</f>
        <v>#REF!</v>
      </c>
      <c r="E12" s="24"/>
      <c r="F12" s="24"/>
      <c r="G12" s="24"/>
      <c r="H12" s="24"/>
    </row>
    <row r="13" spans="1:8" s="25" customFormat="1" ht="21.75" customHeight="1" hidden="1">
      <c r="A13" s="32"/>
      <c r="B13" s="33" t="s">
        <v>17</v>
      </c>
      <c r="C13" s="175"/>
      <c r="D13" s="34"/>
      <c r="E13" s="24"/>
      <c r="F13" s="24"/>
      <c r="G13" s="24"/>
      <c r="H13" s="24"/>
    </row>
    <row r="14" spans="1:8" s="25" customFormat="1" ht="33" customHeight="1" hidden="1">
      <c r="A14" s="28" t="s">
        <v>18</v>
      </c>
      <c r="B14" s="16" t="s">
        <v>19</v>
      </c>
      <c r="C14" s="172" t="s">
        <v>20</v>
      </c>
      <c r="D14" s="23" t="e">
        <f>#REF!/#REF!/12</f>
        <v>#REF!</v>
      </c>
      <c r="E14" s="24"/>
      <c r="F14" s="24"/>
      <c r="G14" s="24"/>
      <c r="H14" s="24"/>
    </row>
    <row r="15" spans="1:8" s="25" customFormat="1" ht="30" customHeight="1">
      <c r="A15" s="28" t="s">
        <v>145</v>
      </c>
      <c r="B15" s="108" t="s">
        <v>205</v>
      </c>
      <c r="C15" s="172" t="s">
        <v>20</v>
      </c>
      <c r="D15" s="193"/>
      <c r="E15" s="24"/>
      <c r="F15" s="24"/>
      <c r="G15" s="24"/>
      <c r="H15" s="24"/>
    </row>
    <row r="16" spans="1:8" s="25" customFormat="1" ht="33" customHeight="1" hidden="1">
      <c r="A16" s="28"/>
      <c r="B16" s="16" t="s">
        <v>83</v>
      </c>
      <c r="C16" s="173"/>
      <c r="D16" s="193"/>
      <c r="E16" s="24"/>
      <c r="F16" s="24"/>
      <c r="G16" s="24"/>
      <c r="H16" s="24"/>
    </row>
    <row r="17" spans="1:8" s="25" customFormat="1" ht="15.75" customHeight="1" hidden="1">
      <c r="A17" s="28"/>
      <c r="B17" s="16" t="s">
        <v>84</v>
      </c>
      <c r="C17" s="172" t="s">
        <v>20</v>
      </c>
      <c r="D17" s="193"/>
      <c r="E17" s="24"/>
      <c r="F17" s="24"/>
      <c r="G17" s="24"/>
      <c r="H17" s="24"/>
    </row>
    <row r="18" spans="1:8" s="25" customFormat="1" ht="32.25" customHeight="1" hidden="1">
      <c r="A18" s="28"/>
      <c r="B18" s="16" t="s">
        <v>85</v>
      </c>
      <c r="C18" s="172" t="s">
        <v>20</v>
      </c>
      <c r="D18" s="193"/>
      <c r="E18" s="24"/>
      <c r="F18" s="24"/>
      <c r="G18" s="24"/>
      <c r="H18" s="24"/>
    </row>
    <row r="19" spans="1:8" s="25" customFormat="1" ht="46.5" customHeight="1" hidden="1">
      <c r="A19" s="28"/>
      <c r="B19" s="16" t="s">
        <v>86</v>
      </c>
      <c r="C19" s="172" t="s">
        <v>21</v>
      </c>
      <c r="D19" s="193"/>
      <c r="E19" s="24"/>
      <c r="F19" s="24"/>
      <c r="G19" s="24"/>
      <c r="H19" s="24"/>
    </row>
    <row r="20" spans="1:8" s="25" customFormat="1" ht="38.25" customHeight="1" hidden="1">
      <c r="A20" s="28" t="s">
        <v>87</v>
      </c>
      <c r="B20" s="16" t="s">
        <v>88</v>
      </c>
      <c r="C20" s="172"/>
      <c r="D20" s="193"/>
      <c r="E20" s="24"/>
      <c r="F20" s="24"/>
      <c r="G20" s="24"/>
      <c r="H20" s="24"/>
    </row>
    <row r="21" spans="1:8" s="25" customFormat="1" ht="38.25" customHeight="1" hidden="1">
      <c r="A21" s="110"/>
      <c r="B21" s="33" t="s">
        <v>17</v>
      </c>
      <c r="C21" s="172" t="s">
        <v>89</v>
      </c>
      <c r="D21" s="193"/>
      <c r="E21" s="24"/>
      <c r="F21" s="24"/>
      <c r="G21" s="24"/>
      <c r="H21" s="24"/>
    </row>
    <row r="22" spans="1:8" s="25" customFormat="1" ht="32.25" customHeight="1" hidden="1">
      <c r="A22" s="15" t="s">
        <v>18</v>
      </c>
      <c r="B22" s="16" t="s">
        <v>90</v>
      </c>
      <c r="C22" s="172" t="s">
        <v>91</v>
      </c>
      <c r="D22" s="193"/>
      <c r="E22" s="24"/>
      <c r="F22" s="24"/>
      <c r="G22" s="24"/>
      <c r="H22" s="24"/>
    </row>
    <row r="23" spans="1:8" s="25" customFormat="1" ht="21" customHeight="1">
      <c r="A23" s="15" t="s">
        <v>145</v>
      </c>
      <c r="B23" s="145" t="s">
        <v>174</v>
      </c>
      <c r="C23" s="172" t="s">
        <v>20</v>
      </c>
      <c r="D23" s="193"/>
      <c r="E23" s="24"/>
      <c r="F23" s="24"/>
      <c r="G23" s="24"/>
      <c r="H23" s="24"/>
    </row>
    <row r="24" spans="1:8" s="25" customFormat="1" ht="20.25" customHeight="1">
      <c r="A24" s="111" t="s">
        <v>145</v>
      </c>
      <c r="B24" s="145" t="s">
        <v>206</v>
      </c>
      <c r="C24" s="172" t="s">
        <v>28</v>
      </c>
      <c r="D24" s="193"/>
      <c r="E24" s="24"/>
      <c r="F24" s="24"/>
      <c r="G24" s="24"/>
      <c r="H24" s="24"/>
    </row>
    <row r="25" spans="1:8" s="25" customFormat="1" ht="27" customHeight="1" hidden="1">
      <c r="A25" s="111"/>
      <c r="B25" s="145" t="s">
        <v>92</v>
      </c>
      <c r="C25" s="173"/>
      <c r="D25" s="193"/>
      <c r="E25" s="24"/>
      <c r="F25" s="24"/>
      <c r="G25" s="24"/>
      <c r="H25" s="24"/>
    </row>
    <row r="26" spans="1:8" s="25" customFormat="1" ht="33.75" customHeight="1">
      <c r="A26" s="111" t="s">
        <v>145</v>
      </c>
      <c r="B26" s="85" t="s">
        <v>176</v>
      </c>
      <c r="C26" s="172" t="s">
        <v>21</v>
      </c>
      <c r="D26" s="193"/>
      <c r="E26" s="24"/>
      <c r="F26" s="24"/>
      <c r="G26" s="24"/>
      <c r="H26" s="24"/>
    </row>
    <row r="27" spans="1:8" s="25" customFormat="1" ht="21.75" customHeight="1">
      <c r="A27" s="15" t="s">
        <v>145</v>
      </c>
      <c r="B27" s="108" t="s">
        <v>177</v>
      </c>
      <c r="C27" s="172" t="s">
        <v>21</v>
      </c>
      <c r="D27" s="193"/>
      <c r="E27" s="24"/>
      <c r="F27" s="24"/>
      <c r="G27" s="24"/>
      <c r="H27" s="24"/>
    </row>
    <row r="28" spans="1:8" s="25" customFormat="1" ht="17.25" customHeight="1">
      <c r="A28" s="112" t="s">
        <v>145</v>
      </c>
      <c r="B28" s="109" t="s">
        <v>178</v>
      </c>
      <c r="C28" s="176" t="s">
        <v>26</v>
      </c>
      <c r="D28" s="193"/>
      <c r="E28" s="49"/>
      <c r="F28" s="24"/>
      <c r="G28" s="24"/>
      <c r="H28" s="24"/>
    </row>
    <row r="29" spans="1:8" s="25" customFormat="1" ht="35.25" customHeight="1" hidden="1">
      <c r="A29" s="113"/>
      <c r="B29" s="114" t="s">
        <v>93</v>
      </c>
      <c r="C29" s="173"/>
      <c r="D29" s="193"/>
      <c r="E29" s="24"/>
      <c r="F29" s="24"/>
      <c r="G29" s="24"/>
      <c r="H29" s="24"/>
    </row>
    <row r="30" spans="1:8" s="25" customFormat="1" ht="38.25" customHeight="1" hidden="1">
      <c r="A30" s="32">
        <v>3</v>
      </c>
      <c r="B30" s="33" t="s">
        <v>94</v>
      </c>
      <c r="C30" s="172"/>
      <c r="D30" s="193"/>
      <c r="E30" s="24"/>
      <c r="F30" s="24"/>
      <c r="G30" s="24"/>
      <c r="H30" s="24"/>
    </row>
    <row r="31" spans="1:8" s="25" customFormat="1" ht="25.5" customHeight="1" hidden="1">
      <c r="A31" s="115"/>
      <c r="B31" s="33" t="s">
        <v>17</v>
      </c>
      <c r="C31" s="172"/>
      <c r="D31" s="193"/>
      <c r="E31" s="24"/>
      <c r="F31" s="24"/>
      <c r="G31" s="24"/>
      <c r="H31" s="24"/>
    </row>
    <row r="32" spans="1:8" s="25" customFormat="1" ht="33" customHeight="1" hidden="1">
      <c r="A32" s="28" t="s">
        <v>18</v>
      </c>
      <c r="B32" s="16" t="s">
        <v>95</v>
      </c>
      <c r="C32" s="172" t="s">
        <v>96</v>
      </c>
      <c r="D32" s="193"/>
      <c r="E32" s="24"/>
      <c r="F32" s="24"/>
      <c r="G32" s="24"/>
      <c r="H32" s="24"/>
    </row>
    <row r="33" spans="1:8" s="25" customFormat="1" ht="21" customHeight="1" hidden="1">
      <c r="A33" s="115"/>
      <c r="B33" s="33" t="s">
        <v>97</v>
      </c>
      <c r="C33" s="174"/>
      <c r="D33" s="193"/>
      <c r="E33" s="24"/>
      <c r="F33" s="24"/>
      <c r="G33" s="24"/>
      <c r="H33" s="24"/>
    </row>
    <row r="34" spans="1:8" s="25" customFormat="1" ht="15.75" customHeight="1" hidden="1">
      <c r="A34" s="28" t="s">
        <v>98</v>
      </c>
      <c r="B34" s="16" t="s">
        <v>99</v>
      </c>
      <c r="C34" s="172" t="s">
        <v>96</v>
      </c>
      <c r="D34" s="193"/>
      <c r="E34" s="24"/>
      <c r="F34" s="24"/>
      <c r="G34" s="24"/>
      <c r="H34" s="24"/>
    </row>
    <row r="35" spans="1:8" s="25" customFormat="1" ht="38.25" customHeight="1" hidden="1" collapsed="1">
      <c r="A35" s="32">
        <v>4</v>
      </c>
      <c r="B35" s="33" t="s">
        <v>100</v>
      </c>
      <c r="C35" s="177"/>
      <c r="D35" s="193"/>
      <c r="E35" s="24"/>
      <c r="F35" s="24"/>
      <c r="G35" s="24"/>
      <c r="H35" s="24"/>
    </row>
    <row r="36" spans="1:8" s="25" customFormat="1" ht="33" customHeight="1" hidden="1">
      <c r="A36" s="115"/>
      <c r="B36" s="33" t="s">
        <v>97</v>
      </c>
      <c r="C36" s="177"/>
      <c r="D36" s="193"/>
      <c r="E36" s="24"/>
      <c r="F36" s="24"/>
      <c r="G36" s="24"/>
      <c r="H36" s="24"/>
    </row>
    <row r="37" spans="1:8" s="25" customFormat="1" ht="31.5" customHeight="1" hidden="1">
      <c r="A37" s="205" t="s">
        <v>18</v>
      </c>
      <c r="B37" s="16" t="s">
        <v>101</v>
      </c>
      <c r="C37" s="172"/>
      <c r="D37" s="193"/>
      <c r="E37" s="24"/>
      <c r="F37" s="24"/>
      <c r="G37" s="24"/>
      <c r="H37" s="24"/>
    </row>
    <row r="38" spans="1:8" s="25" customFormat="1" ht="29.25" customHeight="1" hidden="1">
      <c r="A38" s="205"/>
      <c r="B38" s="16" t="s">
        <v>83</v>
      </c>
      <c r="C38" s="172" t="s">
        <v>28</v>
      </c>
      <c r="D38" s="193"/>
      <c r="E38" s="24"/>
      <c r="F38" s="24"/>
      <c r="G38" s="24"/>
      <c r="H38" s="24"/>
    </row>
    <row r="39" spans="1:8" s="25" customFormat="1" ht="31.5" customHeight="1" hidden="1">
      <c r="A39" s="115"/>
      <c r="B39" s="33" t="s">
        <v>97</v>
      </c>
      <c r="C39" s="172" t="s">
        <v>29</v>
      </c>
      <c r="D39" s="193"/>
      <c r="E39" s="24"/>
      <c r="F39" s="24"/>
      <c r="G39" s="24"/>
      <c r="H39" s="24"/>
    </row>
    <row r="40" spans="1:8" s="25" customFormat="1" ht="54" customHeight="1" hidden="1">
      <c r="A40" s="205" t="s">
        <v>18</v>
      </c>
      <c r="B40" s="16" t="s">
        <v>102</v>
      </c>
      <c r="C40" s="173"/>
      <c r="D40" s="193"/>
      <c r="E40" s="24"/>
      <c r="F40" s="24"/>
      <c r="G40" s="24"/>
      <c r="H40" s="24"/>
    </row>
    <row r="41" spans="1:8" s="25" customFormat="1" ht="33" customHeight="1" hidden="1">
      <c r="A41" s="205"/>
      <c r="B41" s="16" t="s">
        <v>83</v>
      </c>
      <c r="C41" s="172"/>
      <c r="D41" s="193"/>
      <c r="E41" s="24"/>
      <c r="F41" s="24"/>
      <c r="G41" s="24"/>
      <c r="H41" s="24"/>
    </row>
    <row r="42" spans="1:8" s="25" customFormat="1" ht="34.5" customHeight="1" hidden="1">
      <c r="A42" s="205"/>
      <c r="B42" s="16" t="s">
        <v>103</v>
      </c>
      <c r="C42" s="172"/>
      <c r="D42" s="193"/>
      <c r="E42" s="24"/>
      <c r="F42" s="24"/>
      <c r="G42" s="24"/>
      <c r="H42" s="24"/>
    </row>
    <row r="43" spans="1:8" s="25" customFormat="1" ht="26.25" customHeight="1" hidden="1">
      <c r="A43" s="204" t="s">
        <v>145</v>
      </c>
      <c r="B43" s="16" t="s">
        <v>104</v>
      </c>
      <c r="C43" s="173"/>
      <c r="D43" s="193"/>
      <c r="E43" s="24"/>
      <c r="F43" s="24"/>
      <c r="G43" s="24"/>
      <c r="H43" s="24"/>
    </row>
    <row r="44" spans="1:8" s="25" customFormat="1" ht="25.5" customHeight="1" hidden="1">
      <c r="A44" s="204"/>
      <c r="B44" s="16" t="s">
        <v>83</v>
      </c>
      <c r="C44" s="172" t="s">
        <v>30</v>
      </c>
      <c r="D44" s="193"/>
      <c r="E44" s="24"/>
      <c r="F44" s="24"/>
      <c r="G44" s="24"/>
      <c r="H44" s="24"/>
    </row>
    <row r="45" spans="1:8" s="25" customFormat="1" ht="47.25" customHeight="1">
      <c r="A45" s="204"/>
      <c r="B45" s="145" t="s">
        <v>209</v>
      </c>
      <c r="C45" s="172" t="s">
        <v>29</v>
      </c>
      <c r="D45" s="193"/>
      <c r="E45" s="24"/>
      <c r="F45" s="24"/>
      <c r="G45" s="24"/>
      <c r="H45" s="24"/>
    </row>
    <row r="46" spans="1:8" s="25" customFormat="1" ht="45.75" customHeight="1" hidden="1">
      <c r="A46" s="116" t="s">
        <v>31</v>
      </c>
      <c r="B46" s="145" t="s">
        <v>32</v>
      </c>
      <c r="C46" s="172" t="s">
        <v>33</v>
      </c>
      <c r="D46" s="193"/>
      <c r="E46" s="24"/>
      <c r="F46" s="24"/>
      <c r="G46" s="24"/>
      <c r="H46" s="24"/>
    </row>
    <row r="47" spans="1:8" s="25" customFormat="1" ht="30" customHeight="1">
      <c r="A47" s="116" t="s">
        <v>145</v>
      </c>
      <c r="B47" s="146" t="s">
        <v>180</v>
      </c>
      <c r="C47" s="174" t="s">
        <v>33</v>
      </c>
      <c r="D47" s="193"/>
      <c r="E47" s="24"/>
      <c r="F47" s="24"/>
      <c r="G47" s="24"/>
      <c r="H47" s="24"/>
    </row>
    <row r="48" spans="1:8" s="25" customFormat="1" ht="18.75" customHeight="1">
      <c r="A48" s="28" t="s">
        <v>145</v>
      </c>
      <c r="B48" s="109" t="s">
        <v>231</v>
      </c>
      <c r="C48" s="50"/>
      <c r="D48" s="193"/>
      <c r="E48" s="24"/>
      <c r="F48" s="24"/>
      <c r="G48" s="24"/>
      <c r="H48" s="24"/>
    </row>
    <row r="49" spans="1:8" s="25" customFormat="1" ht="21.75" customHeight="1">
      <c r="A49" s="116" t="s">
        <v>145</v>
      </c>
      <c r="B49" s="147" t="s">
        <v>182</v>
      </c>
      <c r="C49" s="50"/>
      <c r="D49" s="193"/>
      <c r="E49" s="24"/>
      <c r="F49" s="24"/>
      <c r="G49" s="24"/>
      <c r="H49" s="24"/>
    </row>
    <row r="50" spans="1:8" s="25" customFormat="1" ht="36.75" customHeight="1">
      <c r="A50" s="116" t="s">
        <v>145</v>
      </c>
      <c r="B50" s="145" t="s">
        <v>183</v>
      </c>
      <c r="C50" s="40" t="s">
        <v>213</v>
      </c>
      <c r="D50" s="193"/>
      <c r="E50" s="24"/>
      <c r="F50" s="24"/>
      <c r="G50" s="24"/>
      <c r="H50" s="24"/>
    </row>
    <row r="51" spans="1:8" s="25" customFormat="1" ht="38.25" customHeight="1">
      <c r="A51" s="116" t="s">
        <v>145</v>
      </c>
      <c r="B51" s="145" t="s">
        <v>210</v>
      </c>
      <c r="C51" s="40" t="s">
        <v>213</v>
      </c>
      <c r="D51" s="199"/>
      <c r="E51" s="24"/>
      <c r="F51" s="24"/>
      <c r="G51" s="24"/>
      <c r="H51" s="24"/>
    </row>
    <row r="52" spans="1:8" s="25" customFormat="1" ht="15.75" customHeight="1" hidden="1">
      <c r="A52" s="116"/>
      <c r="B52" s="145" t="s">
        <v>83</v>
      </c>
      <c r="C52" s="40" t="s">
        <v>21</v>
      </c>
      <c r="D52" s="45">
        <v>0.2</v>
      </c>
      <c r="E52" s="24">
        <v>1.54</v>
      </c>
      <c r="F52" s="24"/>
      <c r="G52" s="24"/>
      <c r="H52" s="24"/>
    </row>
    <row r="53" spans="1:8" s="25" customFormat="1" ht="47.25" customHeight="1">
      <c r="A53" s="116" t="s">
        <v>145</v>
      </c>
      <c r="B53" s="146" t="s">
        <v>212</v>
      </c>
      <c r="C53" s="50" t="s">
        <v>33</v>
      </c>
      <c r="D53" s="210"/>
      <c r="E53" s="24"/>
      <c r="F53" s="24"/>
      <c r="G53" s="24"/>
      <c r="H53" s="24"/>
    </row>
    <row r="54" spans="1:8" s="25" customFormat="1" ht="30" customHeight="1">
      <c r="A54" s="116" t="s">
        <v>145</v>
      </c>
      <c r="B54" s="145" t="s">
        <v>211</v>
      </c>
      <c r="C54" s="76" t="s">
        <v>21</v>
      </c>
      <c r="D54" s="202"/>
      <c r="E54" s="24"/>
      <c r="F54" s="24"/>
      <c r="G54" s="24"/>
      <c r="H54" s="24"/>
    </row>
    <row r="55" spans="1:8" s="25" customFormat="1" ht="22.5" customHeight="1">
      <c r="A55" s="116" t="s">
        <v>145</v>
      </c>
      <c r="B55" s="87" t="s">
        <v>187</v>
      </c>
      <c r="C55" s="50" t="s">
        <v>140</v>
      </c>
      <c r="D55" s="203"/>
      <c r="E55" s="24"/>
      <c r="F55" s="24"/>
      <c r="G55" s="24"/>
      <c r="H55" s="24"/>
    </row>
    <row r="56" spans="1:8" ht="24" customHeight="1">
      <c r="A56" s="208" t="s">
        <v>15</v>
      </c>
      <c r="B56" s="9" t="s">
        <v>38</v>
      </c>
      <c r="C56" s="76" t="s">
        <v>21</v>
      </c>
      <c r="D56" s="206"/>
      <c r="E56" s="7"/>
      <c r="F56" s="7"/>
      <c r="G56" s="7"/>
      <c r="H56" s="7"/>
    </row>
    <row r="57" spans="1:8" ht="27.75" customHeight="1" hidden="1">
      <c r="A57" s="209"/>
      <c r="B57" s="105" t="s">
        <v>38</v>
      </c>
      <c r="C57" s="142"/>
      <c r="D57" s="207"/>
      <c r="E57" s="7"/>
      <c r="F57" s="7"/>
      <c r="G57" s="7"/>
      <c r="H57" s="7"/>
    </row>
    <row r="58" spans="1:8" ht="41.25" customHeight="1">
      <c r="A58" s="8" t="s">
        <v>23</v>
      </c>
      <c r="B58" s="86" t="s">
        <v>233</v>
      </c>
      <c r="C58" s="50"/>
      <c r="D58" s="12"/>
      <c r="E58" s="7"/>
      <c r="F58" s="7"/>
      <c r="G58" s="7"/>
      <c r="H58" s="7"/>
    </row>
    <row r="59" spans="1:8" s="25" customFormat="1" ht="38.25" customHeight="1" hidden="1">
      <c r="A59" s="28" t="s">
        <v>107</v>
      </c>
      <c r="B59" s="29" t="s">
        <v>108</v>
      </c>
      <c r="C59" s="50" t="s">
        <v>22</v>
      </c>
      <c r="D59" s="31" t="e">
        <f>#REF!*1.18</f>
        <v>#REF!</v>
      </c>
      <c r="E59" s="24"/>
      <c r="F59" s="24"/>
      <c r="G59" s="24"/>
      <c r="H59" s="24"/>
    </row>
    <row r="60" spans="1:8" s="25" customFormat="1" ht="23.25" customHeight="1">
      <c r="A60" s="28" t="s">
        <v>145</v>
      </c>
      <c r="B60" s="108" t="s">
        <v>214</v>
      </c>
      <c r="C60" s="50" t="s">
        <v>22</v>
      </c>
      <c r="D60" s="201"/>
      <c r="E60" s="24"/>
      <c r="F60" s="24"/>
      <c r="G60" s="24"/>
      <c r="H60" s="24"/>
    </row>
    <row r="61" spans="1:8" s="25" customFormat="1" ht="53.25" customHeight="1" collapsed="1">
      <c r="A61" s="28" t="s">
        <v>145</v>
      </c>
      <c r="B61" s="109" t="s">
        <v>216</v>
      </c>
      <c r="D61" s="202"/>
      <c r="E61" s="24"/>
      <c r="F61" s="24"/>
      <c r="G61" s="24"/>
      <c r="H61" s="24"/>
    </row>
    <row r="62" spans="1:8" s="25" customFormat="1" ht="54" customHeight="1" hidden="1">
      <c r="A62" s="28" t="s">
        <v>109</v>
      </c>
      <c r="B62" s="16" t="s">
        <v>110</v>
      </c>
      <c r="C62" s="50" t="s">
        <v>22</v>
      </c>
      <c r="D62" s="202"/>
      <c r="E62" s="24"/>
      <c r="F62" s="24"/>
      <c r="G62" s="24"/>
      <c r="H62" s="24"/>
    </row>
    <row r="63" spans="1:8" s="25" customFormat="1" ht="35.25" customHeight="1" hidden="1" collapsed="1">
      <c r="A63" s="116" t="s">
        <v>113</v>
      </c>
      <c r="B63" s="148" t="s">
        <v>114</v>
      </c>
      <c r="C63" s="50" t="s">
        <v>35</v>
      </c>
      <c r="D63" s="202"/>
      <c r="E63" s="24"/>
      <c r="F63" s="24"/>
      <c r="G63" s="24"/>
      <c r="H63" s="24"/>
    </row>
    <row r="64" spans="1:11" s="25" customFormat="1" ht="30" customHeight="1" collapsed="1">
      <c r="A64" s="204" t="s">
        <v>145</v>
      </c>
      <c r="B64" s="148" t="s">
        <v>220</v>
      </c>
      <c r="C64" s="50" t="s">
        <v>89</v>
      </c>
      <c r="D64" s="202"/>
      <c r="E64" s="24"/>
      <c r="F64" s="24"/>
      <c r="G64" s="24"/>
      <c r="H64" s="24"/>
      <c r="K64" s="86"/>
    </row>
    <row r="65" spans="1:8" s="25" customFormat="1" ht="33" customHeight="1" hidden="1">
      <c r="A65" s="204"/>
      <c r="B65" s="31" t="s">
        <v>115</v>
      </c>
      <c r="C65" s="50" t="s">
        <v>91</v>
      </c>
      <c r="D65" s="202"/>
      <c r="E65" s="24"/>
      <c r="F65" s="24"/>
      <c r="G65" s="24"/>
      <c r="H65" s="24"/>
    </row>
    <row r="66" spans="1:8" s="25" customFormat="1" ht="21.75" customHeight="1" hidden="1">
      <c r="A66" s="204"/>
      <c r="B66" s="31" t="s">
        <v>116</v>
      </c>
      <c r="C66" s="50" t="s">
        <v>35</v>
      </c>
      <c r="D66" s="202"/>
      <c r="E66" s="24"/>
      <c r="F66" s="24"/>
      <c r="G66" s="24"/>
      <c r="H66" s="24"/>
    </row>
    <row r="67" spans="1:8" s="25" customFormat="1" ht="21.75" customHeight="1" hidden="1">
      <c r="A67" s="204" t="s">
        <v>145</v>
      </c>
      <c r="B67" s="31" t="s">
        <v>117</v>
      </c>
      <c r="C67" s="50" t="s">
        <v>35</v>
      </c>
      <c r="D67" s="202"/>
      <c r="E67" s="24"/>
      <c r="F67" s="24"/>
      <c r="G67" s="24"/>
      <c r="H67" s="24"/>
    </row>
    <row r="68" spans="1:8" s="25" customFormat="1" ht="31.5" customHeight="1">
      <c r="A68" s="204"/>
      <c r="B68" s="149" t="s">
        <v>221</v>
      </c>
      <c r="C68" s="50"/>
      <c r="D68" s="202"/>
      <c r="E68" s="24"/>
      <c r="F68" s="24"/>
      <c r="G68" s="24"/>
      <c r="H68" s="24"/>
    </row>
    <row r="69" spans="1:8" s="25" customFormat="1" ht="25.5" customHeight="1" collapsed="1">
      <c r="A69" s="116" t="s">
        <v>145</v>
      </c>
      <c r="B69" s="149" t="s">
        <v>222</v>
      </c>
      <c r="C69" s="33"/>
      <c r="D69" s="203"/>
      <c r="E69" s="24"/>
      <c r="F69" s="24"/>
      <c r="G69" s="24"/>
      <c r="H69" s="24"/>
    </row>
    <row r="70" spans="1:8" s="25" customFormat="1" ht="54" customHeight="1" hidden="1">
      <c r="A70" s="32" t="s">
        <v>39</v>
      </c>
      <c r="B70" s="33" t="s">
        <v>118</v>
      </c>
      <c r="C70" s="33" t="s">
        <v>41</v>
      </c>
      <c r="D70" s="121" t="e">
        <f>#REF!*1.18</f>
        <v>#REF!</v>
      </c>
      <c r="E70" s="24"/>
      <c r="F70" s="24"/>
      <c r="G70" s="24"/>
      <c r="H70" s="24"/>
    </row>
    <row r="71" spans="1:10" s="25" customFormat="1" ht="24" customHeight="1">
      <c r="A71" s="28" t="s">
        <v>145</v>
      </c>
      <c r="B71" s="109" t="s">
        <v>230</v>
      </c>
      <c r="C71" s="26"/>
      <c r="D71" s="23"/>
      <c r="E71" s="24"/>
      <c r="F71" s="24"/>
      <c r="G71" s="24"/>
      <c r="H71" s="24"/>
      <c r="J71" s="24"/>
    </row>
    <row r="72" spans="1:8" s="25" customFormat="1" ht="53.25" customHeight="1" collapsed="1">
      <c r="A72" s="122">
        <v>4</v>
      </c>
      <c r="B72" s="123" t="s">
        <v>40</v>
      </c>
      <c r="C72" s="33"/>
      <c r="D72" s="121"/>
      <c r="E72" s="49"/>
      <c r="F72" s="24"/>
      <c r="G72" s="24"/>
      <c r="H72" s="24"/>
    </row>
    <row r="73" spans="1:8" s="25" customFormat="1" ht="39.75" customHeight="1" hidden="1" collapsed="1">
      <c r="A73" s="26"/>
      <c r="B73" s="33" t="s">
        <v>119</v>
      </c>
      <c r="C73" s="33"/>
      <c r="D73" s="121"/>
      <c r="E73" s="24"/>
      <c r="F73" s="24"/>
      <c r="G73" s="24"/>
      <c r="H73" s="24"/>
    </row>
    <row r="74" spans="1:8" s="25" customFormat="1" ht="39" customHeight="1" collapsed="1">
      <c r="A74" s="32" t="s">
        <v>234</v>
      </c>
      <c r="B74" s="123" t="s">
        <v>43</v>
      </c>
      <c r="C74" s="33"/>
      <c r="D74" s="121"/>
      <c r="E74" s="49"/>
      <c r="F74" s="24"/>
      <c r="G74" s="24"/>
      <c r="H74" s="24"/>
    </row>
    <row r="75" spans="1:8" s="25" customFormat="1" ht="36" customHeight="1" collapsed="1">
      <c r="A75" s="32" t="s">
        <v>105</v>
      </c>
      <c r="B75" s="123" t="s">
        <v>44</v>
      </c>
      <c r="C75" s="33"/>
      <c r="D75" s="121"/>
      <c r="E75" s="24"/>
      <c r="F75" s="24"/>
      <c r="G75" s="24"/>
      <c r="H75" s="24"/>
    </row>
    <row r="76" spans="1:8" s="25" customFormat="1" ht="21" customHeight="1" hidden="1" collapsed="1">
      <c r="A76" s="32">
        <v>1</v>
      </c>
      <c r="B76" s="33" t="s">
        <v>120</v>
      </c>
      <c r="C76" s="126"/>
      <c r="D76" s="121"/>
      <c r="E76" s="24"/>
      <c r="F76" s="24"/>
      <c r="G76" s="24"/>
      <c r="H76" s="24"/>
    </row>
    <row r="77" spans="1:8" s="25" customFormat="1" ht="15.75" hidden="1">
      <c r="A77" s="28"/>
      <c r="B77" s="29" t="s">
        <v>121</v>
      </c>
      <c r="C77" s="33"/>
      <c r="D77" s="121"/>
      <c r="E77" s="24"/>
      <c r="F77" s="24"/>
      <c r="G77" s="24"/>
      <c r="H77" s="24"/>
    </row>
    <row r="78" spans="1:8" s="25" customFormat="1" ht="17.25" customHeight="1" hidden="1" collapsed="1">
      <c r="A78" s="32">
        <v>2</v>
      </c>
      <c r="B78" s="33" t="s">
        <v>122</v>
      </c>
      <c r="C78" s="33" t="s">
        <v>123</v>
      </c>
      <c r="D78" s="121"/>
      <c r="E78" s="24"/>
      <c r="F78" s="24"/>
      <c r="G78" s="24"/>
      <c r="H78" s="24"/>
    </row>
    <row r="79" spans="1:8" s="25" customFormat="1" ht="79.5" customHeight="1" hidden="1">
      <c r="A79" s="32"/>
      <c r="B79" s="29" t="s">
        <v>121</v>
      </c>
      <c r="C79" s="33" t="s">
        <v>21</v>
      </c>
      <c r="D79" s="31"/>
      <c r="E79" s="24"/>
      <c r="F79" s="24"/>
      <c r="G79" s="24"/>
      <c r="H79" s="24"/>
    </row>
    <row r="80" spans="1:8" s="25" customFormat="1" ht="24" customHeight="1" hidden="1">
      <c r="A80" s="205" t="s">
        <v>18</v>
      </c>
      <c r="B80" s="29" t="s">
        <v>46</v>
      </c>
      <c r="C80" s="29"/>
      <c r="D80" s="31"/>
      <c r="E80" s="24"/>
      <c r="F80" s="24"/>
      <c r="G80" s="24"/>
      <c r="H80" s="24"/>
    </row>
    <row r="81" spans="1:8" s="25" customFormat="1" ht="21.75" customHeight="1" hidden="1">
      <c r="A81" s="205"/>
      <c r="B81" s="29" t="s">
        <v>124</v>
      </c>
      <c r="C81" s="26"/>
      <c r="D81" s="31"/>
      <c r="E81" s="24"/>
      <c r="F81" s="24"/>
      <c r="G81" s="24"/>
      <c r="H81" s="24"/>
    </row>
    <row r="82" spans="1:8" s="25" customFormat="1" ht="30.75" customHeight="1" hidden="1">
      <c r="A82" s="205"/>
      <c r="B82" s="29">
        <v>0.06</v>
      </c>
      <c r="C82" s="29"/>
      <c r="D82" s="26"/>
      <c r="E82" s="24"/>
      <c r="F82" s="24"/>
      <c r="G82" s="24"/>
      <c r="H82" s="24"/>
    </row>
    <row r="83" spans="1:8" s="25" customFormat="1" ht="47.25" hidden="1">
      <c r="A83" s="32" t="s">
        <v>71</v>
      </c>
      <c r="B83" s="123" t="s">
        <v>47</v>
      </c>
      <c r="C83" s="29" t="s">
        <v>22</v>
      </c>
      <c r="D83" s="127"/>
      <c r="E83" s="24"/>
      <c r="F83" s="24"/>
      <c r="G83" s="24"/>
      <c r="H83" s="24"/>
    </row>
    <row r="84" spans="1:8" s="25" customFormat="1" ht="63.75" customHeight="1" hidden="1">
      <c r="A84" s="28" t="s">
        <v>13</v>
      </c>
      <c r="B84" s="109" t="s">
        <v>125</v>
      </c>
      <c r="C84" s="29" t="s">
        <v>22</v>
      </c>
      <c r="D84" s="46"/>
      <c r="E84" s="24"/>
      <c r="F84" s="24"/>
      <c r="G84" s="24"/>
      <c r="H84" s="24"/>
    </row>
    <row r="85" spans="1:8" s="25" customFormat="1" ht="23.25" customHeight="1" hidden="1">
      <c r="A85" s="28" t="s">
        <v>15</v>
      </c>
      <c r="B85" s="109" t="s">
        <v>126</v>
      </c>
      <c r="C85" s="29"/>
      <c r="D85" s="46"/>
      <c r="E85" s="24"/>
      <c r="F85" s="24"/>
      <c r="G85" s="24"/>
      <c r="H85" s="24"/>
    </row>
    <row r="86" spans="1:9" s="25" customFormat="1" ht="47.25">
      <c r="A86" s="32" t="s">
        <v>106</v>
      </c>
      <c r="B86" s="123" t="s">
        <v>47</v>
      </c>
      <c r="C86" s="29"/>
      <c r="D86" s="33"/>
      <c r="E86" s="29"/>
      <c r="F86" s="24"/>
      <c r="G86" s="24"/>
      <c r="H86" s="24"/>
      <c r="I86" s="24"/>
    </row>
    <row r="87" spans="1:9" s="25" customFormat="1" ht="54" customHeight="1">
      <c r="A87" s="28" t="s">
        <v>145</v>
      </c>
      <c r="B87" s="109" t="s">
        <v>79</v>
      </c>
      <c r="C87" s="29" t="s">
        <v>22</v>
      </c>
      <c r="D87" s="181"/>
      <c r="E87" s="29"/>
      <c r="F87" s="24"/>
      <c r="G87" s="24"/>
      <c r="H87" s="24"/>
      <c r="I87" s="24"/>
    </row>
    <row r="88" spans="1:8" s="25" customFormat="1" ht="24" customHeight="1">
      <c r="A88" s="32" t="s">
        <v>146</v>
      </c>
      <c r="B88" s="86" t="s">
        <v>239</v>
      </c>
      <c r="C88" s="29"/>
      <c r="D88" s="127"/>
      <c r="E88" s="24"/>
      <c r="F88" s="24"/>
      <c r="G88" s="24"/>
      <c r="H88" s="24"/>
    </row>
    <row r="89" spans="1:8" s="25" customFormat="1" ht="42" customHeight="1">
      <c r="A89" s="28" t="s">
        <v>145</v>
      </c>
      <c r="B89" s="109" t="s">
        <v>223</v>
      </c>
      <c r="C89" s="26"/>
      <c r="D89" s="215"/>
      <c r="E89" s="24"/>
      <c r="F89" s="24"/>
      <c r="G89" s="24"/>
      <c r="H89" s="24"/>
    </row>
    <row r="90" spans="1:8" s="25" customFormat="1" ht="57" customHeight="1" hidden="1">
      <c r="A90" s="28" t="s">
        <v>127</v>
      </c>
      <c r="B90" s="29" t="s">
        <v>128</v>
      </c>
      <c r="C90" s="29" t="s">
        <v>35</v>
      </c>
      <c r="D90" s="202"/>
      <c r="E90" s="24"/>
      <c r="F90" s="24"/>
      <c r="G90" s="24"/>
      <c r="H90" s="24"/>
    </row>
    <row r="91" spans="1:8" s="25" customFormat="1" ht="23.25" customHeight="1" collapsed="1">
      <c r="A91" s="28" t="s">
        <v>145</v>
      </c>
      <c r="B91" s="109" t="s">
        <v>224</v>
      </c>
      <c r="C91" s="26"/>
      <c r="D91" s="202"/>
      <c r="E91" s="24"/>
      <c r="F91" s="24"/>
      <c r="G91" s="24"/>
      <c r="H91" s="24"/>
    </row>
    <row r="92" spans="1:8" s="25" customFormat="1" ht="48" customHeight="1" hidden="1">
      <c r="A92" s="28" t="s">
        <v>13</v>
      </c>
      <c r="B92" s="31" t="s">
        <v>49</v>
      </c>
      <c r="C92" s="29"/>
      <c r="D92" s="202"/>
      <c r="E92" s="24"/>
      <c r="F92" s="24"/>
      <c r="G92" s="24"/>
      <c r="H92" s="24"/>
    </row>
    <row r="93" spans="1:8" s="25" customFormat="1" ht="18" customHeight="1" hidden="1">
      <c r="A93" s="28"/>
      <c r="B93" s="31" t="s">
        <v>50</v>
      </c>
      <c r="C93" s="29"/>
      <c r="D93" s="202"/>
      <c r="E93" s="24"/>
      <c r="F93" s="24"/>
      <c r="G93" s="24"/>
      <c r="H93" s="24"/>
    </row>
    <row r="94" spans="1:8" s="25" customFormat="1" ht="15.75" customHeight="1" hidden="1">
      <c r="A94" s="28"/>
      <c r="B94" s="31" t="s">
        <v>51</v>
      </c>
      <c r="C94" s="29"/>
      <c r="D94" s="202"/>
      <c r="E94" s="24"/>
      <c r="F94" s="24"/>
      <c r="G94" s="24"/>
      <c r="H94" s="24"/>
    </row>
    <row r="95" spans="1:8" s="25" customFormat="1" ht="15.75" customHeight="1" hidden="1">
      <c r="A95" s="28"/>
      <c r="B95" s="31" t="s">
        <v>53</v>
      </c>
      <c r="C95" s="29" t="s">
        <v>35</v>
      </c>
      <c r="D95" s="202"/>
      <c r="E95" s="24"/>
      <c r="F95" s="24"/>
      <c r="G95" s="24"/>
      <c r="H95" s="24"/>
    </row>
    <row r="96" spans="1:8" s="25" customFormat="1" ht="30" customHeight="1">
      <c r="A96" s="28" t="s">
        <v>145</v>
      </c>
      <c r="B96" s="109" t="s">
        <v>225</v>
      </c>
      <c r="C96" s="26"/>
      <c r="D96" s="202"/>
      <c r="E96" s="24"/>
      <c r="F96" s="24"/>
      <c r="G96" s="24"/>
      <c r="H96" s="24"/>
    </row>
    <row r="97" spans="1:8" s="25" customFormat="1" ht="55.5" customHeight="1" hidden="1">
      <c r="A97" s="28"/>
      <c r="B97" s="31" t="s">
        <v>54</v>
      </c>
      <c r="C97" s="29"/>
      <c r="D97" s="202"/>
      <c r="E97" s="24"/>
      <c r="F97" s="24"/>
      <c r="G97" s="24"/>
      <c r="H97" s="24"/>
    </row>
    <row r="98" spans="1:8" s="25" customFormat="1" ht="15.75" customHeight="1" hidden="1">
      <c r="A98" s="28"/>
      <c r="B98" s="31" t="s">
        <v>55</v>
      </c>
      <c r="C98" s="29"/>
      <c r="D98" s="202"/>
      <c r="E98" s="24"/>
      <c r="F98" s="24"/>
      <c r="G98" s="24"/>
      <c r="H98" s="24"/>
    </row>
    <row r="99" spans="1:8" s="25" customFormat="1" ht="15.75" customHeight="1" hidden="1">
      <c r="A99" s="28"/>
      <c r="B99" s="31" t="s">
        <v>53</v>
      </c>
      <c r="C99" s="29"/>
      <c r="D99" s="202"/>
      <c r="E99" s="24"/>
      <c r="F99" s="24"/>
      <c r="G99" s="24"/>
      <c r="H99" s="24"/>
    </row>
    <row r="100" spans="1:8" s="25" customFormat="1" ht="15.75" customHeight="1" hidden="1">
      <c r="A100" s="28"/>
      <c r="B100" s="31" t="s">
        <v>56</v>
      </c>
      <c r="C100" s="29"/>
      <c r="D100" s="202"/>
      <c r="E100" s="24"/>
      <c r="F100" s="24"/>
      <c r="G100" s="24"/>
      <c r="H100" s="24"/>
    </row>
    <row r="101" spans="1:8" s="25" customFormat="1" ht="15.75" customHeight="1" hidden="1">
      <c r="A101" s="28"/>
      <c r="B101" s="31" t="s">
        <v>57</v>
      </c>
      <c r="C101" s="29" t="s">
        <v>35</v>
      </c>
      <c r="D101" s="202"/>
      <c r="E101" s="24"/>
      <c r="F101" s="24"/>
      <c r="G101" s="24"/>
      <c r="H101" s="24"/>
    </row>
    <row r="102" spans="1:8" s="25" customFormat="1" ht="36" customHeight="1">
      <c r="A102" s="28" t="s">
        <v>145</v>
      </c>
      <c r="B102" s="109" t="s">
        <v>226</v>
      </c>
      <c r="C102" s="26"/>
      <c r="D102" s="203"/>
      <c r="E102" s="24"/>
      <c r="F102" s="24"/>
      <c r="G102" s="24"/>
      <c r="H102" s="24"/>
    </row>
    <row r="103" spans="1:8" s="25" customFormat="1" ht="47.25" customHeight="1" hidden="1">
      <c r="A103" s="28"/>
      <c r="B103" s="31" t="s">
        <v>58</v>
      </c>
      <c r="C103" s="29"/>
      <c r="D103" s="31" t="e">
        <f>#REF!*1.18</f>
        <v>#REF!</v>
      </c>
      <c r="E103" s="24"/>
      <c r="F103" s="24"/>
      <c r="G103" s="24"/>
      <c r="H103" s="24"/>
    </row>
    <row r="104" spans="1:8" s="25" customFormat="1" ht="15.75" customHeight="1" hidden="1">
      <c r="A104" s="28"/>
      <c r="B104" s="31" t="s">
        <v>55</v>
      </c>
      <c r="C104" s="29"/>
      <c r="D104" s="23"/>
      <c r="E104" s="24"/>
      <c r="F104" s="24"/>
      <c r="G104" s="24"/>
      <c r="H104" s="24"/>
    </row>
    <row r="105" spans="1:8" s="25" customFormat="1" ht="15.75" customHeight="1" hidden="1">
      <c r="A105" s="28"/>
      <c r="B105" s="31" t="s">
        <v>53</v>
      </c>
      <c r="C105" s="29"/>
      <c r="D105" s="26"/>
      <c r="E105" s="24"/>
      <c r="F105" s="24"/>
      <c r="G105" s="24"/>
      <c r="H105" s="24"/>
    </row>
    <row r="106" spans="1:8" s="25" customFormat="1" ht="24.75" customHeight="1" hidden="1">
      <c r="A106" s="28"/>
      <c r="B106" s="31" t="s">
        <v>57</v>
      </c>
      <c r="C106" s="29" t="s">
        <v>35</v>
      </c>
      <c r="D106" s="31" t="e">
        <f>#REF!*1.18</f>
        <v>#REF!</v>
      </c>
      <c r="E106" s="24"/>
      <c r="F106" s="24"/>
      <c r="G106" s="24"/>
      <c r="H106" s="24"/>
    </row>
    <row r="107" spans="1:8" s="25" customFormat="1" ht="24.75" customHeight="1">
      <c r="A107" s="28" t="s">
        <v>145</v>
      </c>
      <c r="B107" s="109" t="s">
        <v>227</v>
      </c>
      <c r="C107" s="50"/>
      <c r="D107" s="215"/>
      <c r="E107" s="24"/>
      <c r="F107" s="24"/>
      <c r="G107" s="24"/>
      <c r="H107" s="24"/>
    </row>
    <row r="108" spans="1:8" s="25" customFormat="1" ht="31.5">
      <c r="A108" s="204" t="s">
        <v>145</v>
      </c>
      <c r="B108" s="148" t="s">
        <v>228</v>
      </c>
      <c r="C108" s="45"/>
      <c r="D108" s="202"/>
      <c r="E108" s="24"/>
      <c r="F108" s="24"/>
      <c r="G108" s="24"/>
      <c r="H108" s="24"/>
    </row>
    <row r="109" spans="1:8" s="25" customFormat="1" ht="15.75" customHeight="1" hidden="1">
      <c r="A109" s="204"/>
      <c r="B109" s="148" t="s">
        <v>59</v>
      </c>
      <c r="C109" s="45"/>
      <c r="D109" s="202"/>
      <c r="E109" s="24"/>
      <c r="F109" s="24"/>
      <c r="G109" s="24"/>
      <c r="H109" s="24"/>
    </row>
    <row r="110" spans="1:8" s="25" customFormat="1" ht="15.75" customHeight="1" hidden="1">
      <c r="A110" s="204"/>
      <c r="B110" s="148" t="s">
        <v>60</v>
      </c>
      <c r="C110" s="45" t="s">
        <v>35</v>
      </c>
      <c r="D110" s="202"/>
      <c r="E110" s="24"/>
      <c r="F110" s="24"/>
      <c r="G110" s="24"/>
      <c r="H110" s="24"/>
    </row>
    <row r="111" spans="1:8" s="25" customFormat="1" ht="21" customHeight="1">
      <c r="A111" s="204" t="s">
        <v>145</v>
      </c>
      <c r="B111" s="148" t="s">
        <v>229</v>
      </c>
      <c r="C111" s="45"/>
      <c r="D111" s="203"/>
      <c r="E111" s="24"/>
      <c r="F111" s="24"/>
      <c r="G111" s="24"/>
      <c r="H111" s="24"/>
    </row>
    <row r="112" spans="1:8" s="25" customFormat="1" ht="15.75" hidden="1">
      <c r="A112" s="204"/>
      <c r="B112" s="45" t="s">
        <v>50</v>
      </c>
      <c r="C112" s="45"/>
      <c r="D112" s="43"/>
      <c r="E112" s="24"/>
      <c r="F112" s="24"/>
      <c r="G112" s="24"/>
      <c r="H112" s="24"/>
    </row>
    <row r="113" spans="1:8" s="25" customFormat="1" ht="47.25" hidden="1">
      <c r="A113" s="204"/>
      <c r="B113" s="45" t="s">
        <v>61</v>
      </c>
      <c r="C113" s="29" t="s">
        <v>35</v>
      </c>
      <c r="D113" s="26"/>
      <c r="E113" s="24"/>
      <c r="F113" s="24"/>
      <c r="G113" s="24"/>
      <c r="H113" s="24"/>
    </row>
    <row r="114" spans="1:8" s="25" customFormat="1" ht="19.5" customHeight="1" collapsed="1">
      <c r="A114" s="28" t="s">
        <v>145</v>
      </c>
      <c r="B114" s="109" t="s">
        <v>215</v>
      </c>
      <c r="C114" s="50" t="s">
        <v>22</v>
      </c>
      <c r="D114" s="26"/>
      <c r="E114" s="120"/>
      <c r="F114" s="24"/>
      <c r="G114" s="24"/>
      <c r="H114" s="24"/>
    </row>
    <row r="115" spans="1:8" s="25" customFormat="1" ht="35.25" customHeight="1">
      <c r="A115" s="28" t="s">
        <v>145</v>
      </c>
      <c r="B115" s="109" t="s">
        <v>238</v>
      </c>
      <c r="C115" s="50" t="s">
        <v>22</v>
      </c>
      <c r="D115" s="26"/>
      <c r="E115" s="24"/>
      <c r="F115" s="24"/>
      <c r="G115" s="24"/>
      <c r="H115" s="24"/>
    </row>
    <row r="116" spans="1:8" s="25" customFormat="1" ht="42.75" customHeight="1">
      <c r="A116" s="116" t="s">
        <v>145</v>
      </c>
      <c r="B116" s="147" t="s">
        <v>217</v>
      </c>
      <c r="C116" s="26"/>
      <c r="D116" s="26"/>
      <c r="E116" s="24"/>
      <c r="F116" s="24"/>
      <c r="G116" s="24"/>
      <c r="H116" s="24"/>
    </row>
    <row r="117" spans="1:8" s="25" customFormat="1" ht="27" customHeight="1" hidden="1">
      <c r="A117" s="116" t="s">
        <v>112</v>
      </c>
      <c r="B117" s="147" t="s">
        <v>111</v>
      </c>
      <c r="C117" s="50" t="s">
        <v>22</v>
      </c>
      <c r="D117" s="26"/>
      <c r="E117" s="24"/>
      <c r="F117" s="24"/>
      <c r="G117" s="24"/>
      <c r="H117" s="24"/>
    </row>
    <row r="118" spans="1:8" s="25" customFormat="1" ht="31.5" customHeight="1">
      <c r="A118" s="116" t="s">
        <v>145</v>
      </c>
      <c r="B118" s="147" t="s">
        <v>218</v>
      </c>
      <c r="C118" s="50" t="s">
        <v>22</v>
      </c>
      <c r="D118" s="26"/>
      <c r="E118" s="24"/>
      <c r="F118" s="24"/>
      <c r="G118" s="24"/>
      <c r="H118" s="24"/>
    </row>
    <row r="119" spans="1:8" s="25" customFormat="1" ht="38.25" customHeight="1">
      <c r="A119" s="116" t="s">
        <v>145</v>
      </c>
      <c r="B119" s="147" t="s">
        <v>219</v>
      </c>
      <c r="C119" s="50" t="s">
        <v>22</v>
      </c>
      <c r="D119" s="26"/>
      <c r="E119" s="24"/>
      <c r="F119" s="24"/>
      <c r="G119" s="24"/>
      <c r="H119" s="24"/>
    </row>
    <row r="120" spans="1:10" s="25" customFormat="1" ht="78" customHeight="1" hidden="1">
      <c r="A120" s="28" t="s">
        <v>127</v>
      </c>
      <c r="B120" s="29" t="s">
        <v>129</v>
      </c>
      <c r="C120" s="10"/>
      <c r="D120" s="31" t="e">
        <f>#REF!*1.18</f>
        <v>#REF!</v>
      </c>
      <c r="E120" s="24"/>
      <c r="F120" s="24"/>
      <c r="G120" s="24"/>
      <c r="H120" s="24"/>
      <c r="J120" s="24"/>
    </row>
    <row r="121" spans="1:10" ht="47.25">
      <c r="A121" s="55"/>
      <c r="B121" s="9" t="s">
        <v>62</v>
      </c>
      <c r="C121" s="105"/>
      <c r="D121" s="12">
        <v>24.61</v>
      </c>
      <c r="E121" s="62"/>
      <c r="F121" s="7"/>
      <c r="G121" s="27"/>
      <c r="H121" s="7"/>
      <c r="J121" s="24"/>
    </row>
    <row r="122" spans="1:10" ht="15.75" hidden="1">
      <c r="A122" s="56"/>
      <c r="B122" s="57"/>
      <c r="C122" s="128"/>
      <c r="D122" s="129" t="e">
        <f>SUM(D8,D10,D14:D20,D21:D25,D31:D34,D36:D38,D39:D46,#REF!,D50:D53,D57,D60,#REF!,D62,D63:D69,D72,D74,D77,D79,D80,D90,D92:D95,D97:D100,D101,D103:D106,D108:D112,#REF!,D120,D84:D85)+#REF!+D47+#REF!+D28+D49+D27</f>
        <v>#REF!</v>
      </c>
      <c r="E122" s="7"/>
      <c r="F122" s="7"/>
      <c r="G122" s="7"/>
      <c r="H122" s="7"/>
      <c r="J122" s="24"/>
    </row>
    <row r="123" spans="1:10" ht="18" customHeight="1">
      <c r="A123" s="58" t="s">
        <v>63</v>
      </c>
      <c r="B123" s="57"/>
      <c r="C123" s="57"/>
      <c r="D123" s="57"/>
      <c r="E123" s="7"/>
      <c r="F123" s="7"/>
      <c r="G123" s="7"/>
      <c r="H123" s="7"/>
      <c r="J123" s="24"/>
    </row>
    <row r="124" spans="1:10" ht="53.25" customHeight="1">
      <c r="A124" s="216" t="s">
        <v>144</v>
      </c>
      <c r="B124" s="216"/>
      <c r="C124" s="216"/>
      <c r="D124" s="216"/>
      <c r="E124" s="7"/>
      <c r="F124" s="7"/>
      <c r="G124" s="7"/>
      <c r="H124" s="7"/>
      <c r="J124" s="24"/>
    </row>
    <row r="125" spans="1:10" ht="31.5" customHeight="1">
      <c r="A125" s="216" t="s">
        <v>130</v>
      </c>
      <c r="B125" s="216"/>
      <c r="C125" s="216"/>
      <c r="D125" s="216"/>
      <c r="E125" s="7"/>
      <c r="F125" s="7"/>
      <c r="G125" s="7"/>
      <c r="H125" s="7"/>
      <c r="J125" s="24"/>
    </row>
    <row r="126" spans="1:10" ht="46.5" customHeight="1">
      <c r="A126" s="216" t="s">
        <v>143</v>
      </c>
      <c r="B126" s="216"/>
      <c r="C126" s="216"/>
      <c r="D126" s="216"/>
      <c r="E126" s="7"/>
      <c r="F126" s="7"/>
      <c r="G126" s="7"/>
      <c r="H126" s="7"/>
      <c r="J126" s="24"/>
    </row>
    <row r="127" spans="1:10" ht="18" customHeight="1">
      <c r="A127" s="71"/>
      <c r="B127" s="2"/>
      <c r="C127" s="139"/>
      <c r="D127" s="94"/>
      <c r="E127" s="7"/>
      <c r="F127" s="7"/>
      <c r="G127" s="7"/>
      <c r="H127" s="7"/>
      <c r="J127" s="24"/>
    </row>
    <row r="128" spans="1:10" ht="24" customHeight="1">
      <c r="A128" s="139"/>
      <c r="B128" s="139"/>
      <c r="C128" s="133"/>
      <c r="D128" s="139"/>
      <c r="E128" s="7"/>
      <c r="F128" s="7"/>
      <c r="G128" s="7"/>
      <c r="H128" s="7"/>
      <c r="J128" s="24"/>
    </row>
    <row r="129" spans="1:10" ht="18" customHeight="1">
      <c r="A129" s="71"/>
      <c r="B129" s="2" t="s">
        <v>139</v>
      </c>
      <c r="C129" s="74"/>
      <c r="D129" s="94"/>
      <c r="E129" s="7"/>
      <c r="F129" s="7"/>
      <c r="G129" s="7"/>
      <c r="H129" s="7"/>
      <c r="J129" s="24"/>
    </row>
    <row r="130" spans="1:10" ht="15.75">
      <c r="A130" s="71"/>
      <c r="B130" s="90"/>
      <c r="C130" s="74"/>
      <c r="D130" s="94"/>
      <c r="E130" s="7"/>
      <c r="F130" s="7"/>
      <c r="G130" s="7"/>
      <c r="H130" s="7"/>
      <c r="J130" s="24"/>
    </row>
    <row r="131" spans="1:10" ht="15.75">
      <c r="A131" s="71"/>
      <c r="B131" s="90"/>
      <c r="C131" s="136"/>
      <c r="D131" s="94"/>
      <c r="E131" s="7"/>
      <c r="F131" s="7"/>
      <c r="G131" s="7"/>
      <c r="H131" s="7"/>
      <c r="J131" s="24"/>
    </row>
    <row r="132" spans="1:10" ht="15.75">
      <c r="A132" s="132"/>
      <c r="B132" s="134"/>
      <c r="C132" s="74"/>
      <c r="D132" s="135"/>
      <c r="E132" s="59"/>
      <c r="F132" s="59"/>
      <c r="G132" s="59"/>
      <c r="H132" s="59"/>
      <c r="J132" s="24"/>
    </row>
    <row r="133" spans="1:10" ht="15.75">
      <c r="A133" s="132"/>
      <c r="B133" s="134"/>
      <c r="C133" s="74"/>
      <c r="D133" s="135"/>
      <c r="E133" s="59"/>
      <c r="F133" s="59"/>
      <c r="G133" s="59"/>
      <c r="H133" s="59"/>
      <c r="J133" s="24"/>
    </row>
    <row r="134" spans="1:10" ht="15.75">
      <c r="A134" s="132"/>
      <c r="B134" s="134"/>
      <c r="C134" s="128"/>
      <c r="D134" s="135"/>
      <c r="E134" s="59"/>
      <c r="F134" s="59"/>
      <c r="G134" s="59"/>
      <c r="H134" s="59"/>
      <c r="J134" s="24"/>
    </row>
    <row r="135" spans="1:10" ht="15.75">
      <c r="A135" s="56"/>
      <c r="B135" s="57"/>
      <c r="C135" s="128"/>
      <c r="D135" s="57"/>
      <c r="E135" s="7"/>
      <c r="F135" s="7"/>
      <c r="G135" s="7"/>
      <c r="H135" s="7"/>
      <c r="J135" s="24"/>
    </row>
    <row r="136" spans="1:10" ht="15.75">
      <c r="A136" s="56"/>
      <c r="B136" s="57"/>
      <c r="D136" s="57"/>
      <c r="E136" s="7"/>
      <c r="F136" s="7"/>
      <c r="G136" s="7"/>
      <c r="H136" s="7"/>
      <c r="J136" s="24"/>
    </row>
    <row r="137" spans="1:10" ht="15.75">
      <c r="A137" s="100"/>
      <c r="B137" s="7"/>
      <c r="D137" s="7"/>
      <c r="E137" s="7"/>
      <c r="F137" s="7"/>
      <c r="G137" s="7"/>
      <c r="H137" s="7"/>
      <c r="J137" s="24"/>
    </row>
    <row r="138" spans="1:10" ht="15.75">
      <c r="A138" s="100"/>
      <c r="B138" s="7"/>
      <c r="D138" s="7"/>
      <c r="E138" s="7"/>
      <c r="F138" s="7"/>
      <c r="G138" s="7"/>
      <c r="H138" s="7"/>
      <c r="J138" s="24"/>
    </row>
    <row r="139" spans="1:10" ht="15.75">
      <c r="A139" s="100"/>
      <c r="B139" s="7"/>
      <c r="D139" s="7"/>
      <c r="E139" s="7"/>
      <c r="F139" s="7"/>
      <c r="G139" s="7"/>
      <c r="H139" s="7"/>
      <c r="J139" s="24"/>
    </row>
    <row r="140" spans="1:10" ht="15.75">
      <c r="A140" s="100"/>
      <c r="B140" s="7"/>
      <c r="D140" s="7"/>
      <c r="E140" s="7"/>
      <c r="F140" s="7"/>
      <c r="G140" s="7"/>
      <c r="H140" s="7"/>
      <c r="J140" s="24"/>
    </row>
    <row r="141" spans="1:8" ht="15.75">
      <c r="A141" s="100"/>
      <c r="B141" s="7"/>
      <c r="D141" s="7"/>
      <c r="E141" s="7"/>
      <c r="F141" s="7"/>
      <c r="G141" s="7"/>
      <c r="H141" s="7"/>
    </row>
    <row r="142" spans="1:8" ht="15.75">
      <c r="A142" s="100"/>
      <c r="B142" s="7"/>
      <c r="D142" s="7"/>
      <c r="E142" s="7"/>
      <c r="F142" s="7"/>
      <c r="G142" s="7"/>
      <c r="H142" s="7"/>
    </row>
    <row r="143" spans="1:8" ht="15.75">
      <c r="A143" s="100"/>
      <c r="B143" s="7"/>
      <c r="D143" s="7"/>
      <c r="E143" s="7"/>
      <c r="F143" s="7"/>
      <c r="G143" s="7"/>
      <c r="H143" s="7"/>
    </row>
    <row r="144" spans="1:8" ht="15.75">
      <c r="A144" s="100"/>
      <c r="B144" s="7"/>
      <c r="D144" s="7"/>
      <c r="E144" s="7"/>
      <c r="F144" s="7"/>
      <c r="G144" s="7"/>
      <c r="H144" s="7"/>
    </row>
    <row r="145" spans="1:8" ht="15.75">
      <c r="A145" s="100"/>
      <c r="B145" s="7"/>
      <c r="D145" s="7"/>
      <c r="E145" s="7"/>
      <c r="F145" s="7"/>
      <c r="G145" s="7"/>
      <c r="H145" s="7"/>
    </row>
    <row r="146" spans="1:8" ht="15.75">
      <c r="A146" s="100"/>
      <c r="B146" s="7"/>
      <c r="D146" s="7"/>
      <c r="E146" s="7"/>
      <c r="F146" s="7"/>
      <c r="G146" s="7"/>
      <c r="H146" s="7"/>
    </row>
    <row r="147" spans="1:8" ht="15.75">
      <c r="A147" s="100"/>
      <c r="B147" s="7"/>
      <c r="D147" s="7"/>
      <c r="E147" s="7"/>
      <c r="F147" s="7"/>
      <c r="G147" s="7"/>
      <c r="H147" s="7"/>
    </row>
    <row r="148" spans="1:8" ht="15.75">
      <c r="A148" s="100"/>
      <c r="B148" s="7"/>
      <c r="D148" s="7"/>
      <c r="E148" s="7"/>
      <c r="F148" s="7"/>
      <c r="G148" s="7"/>
      <c r="H148" s="7"/>
    </row>
    <row r="149" spans="1:8" ht="15.75">
      <c r="A149" s="100"/>
      <c r="B149" s="7"/>
      <c r="D149" s="7"/>
      <c r="E149" s="7"/>
      <c r="F149" s="7"/>
      <c r="G149" s="7"/>
      <c r="H149" s="7"/>
    </row>
    <row r="150" spans="1:8" ht="15.75">
      <c r="A150" s="100"/>
      <c r="B150" s="7"/>
      <c r="D150" s="7"/>
      <c r="E150" s="7"/>
      <c r="F150" s="7"/>
      <c r="G150" s="7"/>
      <c r="H150" s="7"/>
    </row>
    <row r="151" spans="1:8" ht="15.75">
      <c r="A151" s="100"/>
      <c r="B151" s="7"/>
      <c r="D151" s="7"/>
      <c r="E151" s="7"/>
      <c r="F151" s="7"/>
      <c r="G151" s="7"/>
      <c r="H151" s="7"/>
    </row>
    <row r="152" spans="1:8" ht="15.75">
      <c r="A152" s="100"/>
      <c r="B152" s="7"/>
      <c r="D152" s="7"/>
      <c r="E152" s="7"/>
      <c r="F152" s="7"/>
      <c r="G152" s="7"/>
      <c r="H152" s="7"/>
    </row>
    <row r="153" spans="1:8" ht="15.75">
      <c r="A153" s="100"/>
      <c r="B153" s="7"/>
      <c r="D153" s="7"/>
      <c r="E153" s="7"/>
      <c r="F153" s="7"/>
      <c r="G153" s="7"/>
      <c r="H153" s="7"/>
    </row>
    <row r="154" spans="1:8" ht="15.75">
      <c r="A154" s="100"/>
      <c r="B154" s="7"/>
      <c r="D154" s="7"/>
      <c r="E154" s="7"/>
      <c r="F154" s="7"/>
      <c r="G154" s="7"/>
      <c r="H154" s="7"/>
    </row>
    <row r="155" spans="1:8" ht="15.75">
      <c r="A155" s="100"/>
      <c r="B155" s="7"/>
      <c r="D155" s="7"/>
      <c r="E155" s="7"/>
      <c r="F155" s="7"/>
      <c r="G155" s="7"/>
      <c r="H155" s="7"/>
    </row>
    <row r="156" spans="1:8" ht="31.5">
      <c r="A156" s="100"/>
      <c r="B156" s="7"/>
      <c r="C156" s="133" t="s">
        <v>133</v>
      </c>
      <c r="D156" s="7"/>
      <c r="E156" s="7"/>
      <c r="F156" s="7"/>
      <c r="G156" s="7"/>
      <c r="H156" s="7"/>
    </row>
    <row r="157" spans="1:8" ht="15.75">
      <c r="A157" s="71"/>
      <c r="B157" s="2" t="s">
        <v>135</v>
      </c>
      <c r="C157" s="74"/>
      <c r="D157" s="94"/>
      <c r="E157" s="7"/>
      <c r="F157" s="7"/>
      <c r="G157" s="7"/>
      <c r="H157" s="7"/>
    </row>
    <row r="158" spans="1:8" ht="15.75">
      <c r="A158" s="71"/>
      <c r="B158" s="90"/>
      <c r="C158" s="74"/>
      <c r="D158" s="94"/>
      <c r="E158" s="7"/>
      <c r="F158" s="7"/>
      <c r="G158" s="7"/>
      <c r="H158" s="7"/>
    </row>
    <row r="159" spans="1:8" ht="15.75">
      <c r="A159" s="71"/>
      <c r="B159" s="90"/>
      <c r="C159" s="74"/>
      <c r="D159" s="94"/>
      <c r="E159" s="7"/>
      <c r="F159" s="7"/>
      <c r="G159" s="7"/>
      <c r="H159" s="7"/>
    </row>
    <row r="160" spans="1:8" ht="15.75">
      <c r="A160" s="71"/>
      <c r="B160" s="90"/>
      <c r="C160" s="74"/>
      <c r="D160" s="94"/>
      <c r="E160" s="7"/>
      <c r="F160" s="7"/>
      <c r="G160" s="7"/>
      <c r="H160" s="7"/>
    </row>
    <row r="161" spans="1:8" ht="15.75">
      <c r="A161" s="71"/>
      <c r="B161" s="90"/>
      <c r="C161" s="136" t="s">
        <v>134</v>
      </c>
      <c r="D161" s="94"/>
      <c r="E161" s="7"/>
      <c r="F161" s="7"/>
      <c r="G161" s="7"/>
      <c r="H161" s="7"/>
    </row>
    <row r="162" spans="1:8" ht="12.75">
      <c r="A162" s="132"/>
      <c r="B162" s="134" t="s">
        <v>136</v>
      </c>
      <c r="C162" s="74"/>
      <c r="D162" s="135"/>
      <c r="E162" s="59"/>
      <c r="F162" s="59"/>
      <c r="G162" s="59"/>
      <c r="H162" s="59"/>
    </row>
    <row r="163" spans="1:8" ht="12.75">
      <c r="A163" s="132"/>
      <c r="B163" s="134"/>
      <c r="C163" s="74" t="s">
        <v>132</v>
      </c>
      <c r="D163" s="135"/>
      <c r="E163" s="59"/>
      <c r="F163" s="59"/>
      <c r="G163" s="59"/>
      <c r="H163" s="59"/>
    </row>
    <row r="164" spans="1:8" ht="15.75">
      <c r="A164" s="132"/>
      <c r="B164" s="134" t="s">
        <v>131</v>
      </c>
      <c r="C164" s="128"/>
      <c r="D164" s="135"/>
      <c r="E164" s="59"/>
      <c r="F164" s="59"/>
      <c r="G164" s="59"/>
      <c r="H164" s="59"/>
    </row>
    <row r="165" spans="1:8" ht="15.75">
      <c r="A165" s="56"/>
      <c r="B165" s="57"/>
      <c r="D165" s="57"/>
      <c r="E165" s="7"/>
      <c r="F165" s="7"/>
      <c r="G165" s="7"/>
      <c r="H165" s="7"/>
    </row>
    <row r="166" spans="1:8" ht="15.75">
      <c r="A166" s="100"/>
      <c r="B166" s="7"/>
      <c r="D166" s="7"/>
      <c r="E166" s="7"/>
      <c r="F166" s="7"/>
      <c r="G166" s="7"/>
      <c r="H166" s="7"/>
    </row>
    <row r="167" spans="1:8" ht="15.75">
      <c r="A167" s="100"/>
      <c r="B167" s="7"/>
      <c r="D167" s="7"/>
      <c r="E167" s="7"/>
      <c r="F167" s="7"/>
      <c r="G167" s="7"/>
      <c r="H167" s="7"/>
    </row>
    <row r="168" spans="1:8" ht="15.75">
      <c r="A168" s="100"/>
      <c r="B168" s="7"/>
      <c r="D168" s="7"/>
      <c r="E168" s="7"/>
      <c r="F168" s="7"/>
      <c r="G168" s="7"/>
      <c r="H168" s="7"/>
    </row>
    <row r="169" spans="1:8" ht="15.75">
      <c r="A169" s="100"/>
      <c r="B169" s="7"/>
      <c r="D169" s="7"/>
      <c r="E169" s="7"/>
      <c r="F169" s="7"/>
      <c r="G169" s="7"/>
      <c r="H169" s="7"/>
    </row>
    <row r="170" spans="1:8" ht="15.75">
      <c r="A170" s="100"/>
      <c r="B170" s="7"/>
      <c r="D170" s="7"/>
      <c r="E170" s="7"/>
      <c r="F170" s="7"/>
      <c r="G170" s="7"/>
      <c r="H170" s="7"/>
    </row>
    <row r="171" spans="1:8" ht="15.75">
      <c r="A171" s="100"/>
      <c r="B171" s="7"/>
      <c r="D171" s="7"/>
      <c r="E171" s="7"/>
      <c r="F171" s="7"/>
      <c r="G171" s="7"/>
      <c r="H171" s="7"/>
    </row>
    <row r="172" spans="1:8" ht="15.75">
      <c r="A172" s="100"/>
      <c r="B172" s="7"/>
      <c r="D172" s="7"/>
      <c r="E172" s="7"/>
      <c r="F172" s="7"/>
      <c r="G172" s="7"/>
      <c r="H172" s="7"/>
    </row>
    <row r="173" spans="1:8" ht="15.75">
      <c r="A173" s="100"/>
      <c r="B173" s="7"/>
      <c r="D173" s="7"/>
      <c r="E173" s="7"/>
      <c r="F173" s="7"/>
      <c r="G173" s="7"/>
      <c r="H173" s="7"/>
    </row>
    <row r="174" spans="1:8" ht="15.75">
      <c r="A174" s="100"/>
      <c r="B174" s="7"/>
      <c r="D174" s="7"/>
      <c r="E174" s="7"/>
      <c r="F174" s="7"/>
      <c r="G174" s="7"/>
      <c r="H174" s="7"/>
    </row>
    <row r="175" spans="1:8" ht="15.75">
      <c r="A175" s="100"/>
      <c r="B175" s="7"/>
      <c r="D175" s="7"/>
      <c r="E175" s="7"/>
      <c r="F175" s="7"/>
      <c r="G175" s="7"/>
      <c r="H175" s="7"/>
    </row>
  </sheetData>
  <sheetProtection/>
  <mergeCells count="23">
    <mergeCell ref="A126:D126"/>
    <mergeCell ref="A111:A113"/>
    <mergeCell ref="A125:D125"/>
    <mergeCell ref="A124:D124"/>
    <mergeCell ref="A108:A110"/>
    <mergeCell ref="D89:D102"/>
    <mergeCell ref="D107:D111"/>
    <mergeCell ref="A1:D1"/>
    <mergeCell ref="A2:D2"/>
    <mergeCell ref="A3:D3"/>
    <mergeCell ref="A8:A9"/>
    <mergeCell ref="A10:A11"/>
    <mergeCell ref="D8:D10"/>
    <mergeCell ref="D60:D69"/>
    <mergeCell ref="A64:A66"/>
    <mergeCell ref="A67:A68"/>
    <mergeCell ref="A80:A82"/>
    <mergeCell ref="A37:A38"/>
    <mergeCell ref="A40:A42"/>
    <mergeCell ref="A43:A45"/>
    <mergeCell ref="D56:D57"/>
    <mergeCell ref="A56:A57"/>
    <mergeCell ref="D53:D55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P173"/>
  <sheetViews>
    <sheetView zoomScalePageLayoutView="0" workbookViewId="0" topLeftCell="A122">
      <selection activeCell="H6" sqref="H6"/>
    </sheetView>
  </sheetViews>
  <sheetFormatPr defaultColWidth="9.140625" defaultRowHeight="12.75"/>
  <cols>
    <col min="1" max="1" width="4.8515625" style="131" customWidth="1"/>
    <col min="2" max="2" width="53.57421875" style="1" customWidth="1"/>
    <col min="3" max="3" width="16.421875" style="130" customWidth="1"/>
    <col min="4" max="4" width="9.7109375" style="1" customWidth="1"/>
    <col min="5" max="5" width="15.140625" style="1" customWidth="1"/>
    <col min="6" max="7" width="14.00390625" style="1" customWidth="1"/>
    <col min="8" max="16384" width="9.140625" style="1" customWidth="1"/>
  </cols>
  <sheetData>
    <row r="1" spans="1:4" ht="39.75" customHeight="1">
      <c r="A1" s="211" t="s">
        <v>244</v>
      </c>
      <c r="B1" s="211"/>
      <c r="C1" s="211"/>
      <c r="D1" s="211"/>
    </row>
    <row r="2" spans="1:4" ht="15" customHeight="1">
      <c r="A2" s="212" t="s">
        <v>0</v>
      </c>
      <c r="B2" s="212"/>
      <c r="C2" s="212"/>
      <c r="D2" s="212"/>
    </row>
    <row r="3" spans="1:6" ht="32.25" customHeight="1">
      <c r="A3" s="213" t="s">
        <v>80</v>
      </c>
      <c r="B3" s="213"/>
      <c r="C3" s="213"/>
      <c r="D3" s="213"/>
      <c r="F3" s="138"/>
    </row>
    <row r="4" spans="1:3" ht="23.25" customHeight="1" hidden="1">
      <c r="A4" s="102"/>
      <c r="B4" s="103"/>
      <c r="C4" s="104"/>
    </row>
    <row r="5" spans="1:8" ht="117" customHeight="1">
      <c r="A5" s="6" t="s">
        <v>1</v>
      </c>
      <c r="B5" s="105" t="s">
        <v>2</v>
      </c>
      <c r="C5" s="106" t="s">
        <v>241</v>
      </c>
      <c r="D5" s="106" t="s">
        <v>138</v>
      </c>
      <c r="E5" s="7"/>
      <c r="F5" s="7"/>
      <c r="G5" s="7"/>
      <c r="H5" s="7"/>
    </row>
    <row r="6" spans="1:16" ht="29.25" customHeight="1">
      <c r="A6" s="8" t="s">
        <v>11</v>
      </c>
      <c r="B6" s="81" t="s">
        <v>237</v>
      </c>
      <c r="C6" s="141"/>
      <c r="D6" s="198"/>
      <c r="E6" s="10"/>
      <c r="F6" s="10"/>
      <c r="G6" s="10"/>
      <c r="H6" s="11"/>
      <c r="I6" s="11"/>
      <c r="J6" s="12"/>
      <c r="K6" s="141"/>
      <c r="L6" s="182"/>
      <c r="M6" s="62">
        <v>10.82</v>
      </c>
      <c r="N6" s="7">
        <v>8.28</v>
      </c>
      <c r="O6" s="7"/>
      <c r="P6" s="7"/>
    </row>
    <row r="7" spans="1:8" ht="33" customHeight="1" hidden="1">
      <c r="A7" s="6">
        <v>1</v>
      </c>
      <c r="B7" s="105" t="s">
        <v>12</v>
      </c>
      <c r="C7" s="107"/>
      <c r="D7" s="14" t="e">
        <f>#REF!*1.18</f>
        <v>#REF!</v>
      </c>
      <c r="E7" s="7"/>
      <c r="F7" s="7"/>
      <c r="G7" s="7"/>
      <c r="H7" s="7"/>
    </row>
    <row r="8" spans="1:8" s="25" customFormat="1" ht="30" customHeight="1">
      <c r="A8" s="214" t="s">
        <v>145</v>
      </c>
      <c r="B8" s="108" t="s">
        <v>207</v>
      </c>
      <c r="C8" s="172" t="s">
        <v>69</v>
      </c>
      <c r="D8" s="215"/>
      <c r="E8" s="24"/>
      <c r="F8" s="24"/>
      <c r="G8" s="24"/>
      <c r="H8" s="24"/>
    </row>
    <row r="9" spans="1:8" s="25" customFormat="1" ht="24.75" customHeight="1" hidden="1">
      <c r="A9" s="214"/>
      <c r="B9" s="16" t="s">
        <v>81</v>
      </c>
      <c r="C9" s="173"/>
      <c r="D9" s="202"/>
      <c r="E9" s="24"/>
      <c r="F9" s="24"/>
      <c r="G9" s="24"/>
      <c r="H9" s="24"/>
    </row>
    <row r="10" spans="1:8" s="25" customFormat="1" ht="18.75" customHeight="1" collapsed="1">
      <c r="A10" s="214" t="s">
        <v>145</v>
      </c>
      <c r="B10" s="108" t="s">
        <v>208</v>
      </c>
      <c r="C10" s="172" t="s">
        <v>82</v>
      </c>
      <c r="D10" s="203"/>
      <c r="E10" s="24"/>
      <c r="F10" s="24"/>
      <c r="G10" s="24"/>
      <c r="H10" s="24"/>
    </row>
    <row r="11" spans="1:8" s="25" customFormat="1" ht="24" customHeight="1" hidden="1">
      <c r="A11" s="214"/>
      <c r="B11" s="16" t="s">
        <v>81</v>
      </c>
      <c r="C11" s="173"/>
      <c r="D11" s="26"/>
      <c r="E11" s="24"/>
      <c r="F11" s="24"/>
      <c r="G11" s="24"/>
      <c r="H11" s="24"/>
    </row>
    <row r="12" spans="1:8" s="25" customFormat="1" ht="38.25" customHeight="1" hidden="1">
      <c r="A12" s="28">
        <v>1</v>
      </c>
      <c r="B12" s="29" t="s">
        <v>16</v>
      </c>
      <c r="C12" s="174"/>
      <c r="D12" s="31" t="e">
        <f>SUM(D14:D20)</f>
        <v>#REF!</v>
      </c>
      <c r="E12" s="24"/>
      <c r="F12" s="24"/>
      <c r="G12" s="24"/>
      <c r="H12" s="24"/>
    </row>
    <row r="13" spans="1:8" s="25" customFormat="1" ht="21.75" customHeight="1" hidden="1">
      <c r="A13" s="32"/>
      <c r="B13" s="33" t="s">
        <v>17</v>
      </c>
      <c r="C13" s="175"/>
      <c r="D13" s="34"/>
      <c r="E13" s="24"/>
      <c r="F13" s="24"/>
      <c r="G13" s="24"/>
      <c r="H13" s="24"/>
    </row>
    <row r="14" spans="1:8" s="25" customFormat="1" ht="33" customHeight="1" hidden="1">
      <c r="A14" s="28" t="s">
        <v>18</v>
      </c>
      <c r="B14" s="16" t="s">
        <v>19</v>
      </c>
      <c r="C14" s="172" t="s">
        <v>20</v>
      </c>
      <c r="D14" s="23" t="e">
        <f>#REF!/#REF!/12</f>
        <v>#REF!</v>
      </c>
      <c r="E14" s="24"/>
      <c r="F14" s="24"/>
      <c r="G14" s="24"/>
      <c r="H14" s="24"/>
    </row>
    <row r="15" spans="1:8" s="25" customFormat="1" ht="30" customHeight="1">
      <c r="A15" s="28" t="s">
        <v>145</v>
      </c>
      <c r="B15" s="108" t="s">
        <v>205</v>
      </c>
      <c r="C15" s="172" t="s">
        <v>20</v>
      </c>
      <c r="D15" s="193"/>
      <c r="E15" s="24"/>
      <c r="F15" s="24"/>
      <c r="G15" s="24"/>
      <c r="H15" s="24"/>
    </row>
    <row r="16" spans="1:8" s="25" customFormat="1" ht="33" customHeight="1" hidden="1">
      <c r="A16" s="28"/>
      <c r="B16" s="16" t="s">
        <v>83</v>
      </c>
      <c r="C16" s="173"/>
      <c r="D16" s="193"/>
      <c r="E16" s="24"/>
      <c r="F16" s="24"/>
      <c r="G16" s="24"/>
      <c r="H16" s="24"/>
    </row>
    <row r="17" spans="1:8" s="25" customFormat="1" ht="15.75" customHeight="1" hidden="1">
      <c r="A17" s="28"/>
      <c r="B17" s="16" t="s">
        <v>84</v>
      </c>
      <c r="C17" s="172" t="s">
        <v>20</v>
      </c>
      <c r="D17" s="193"/>
      <c r="E17" s="24"/>
      <c r="F17" s="24"/>
      <c r="G17" s="24"/>
      <c r="H17" s="24"/>
    </row>
    <row r="18" spans="1:8" s="25" customFormat="1" ht="32.25" customHeight="1" hidden="1">
      <c r="A18" s="28"/>
      <c r="B18" s="16" t="s">
        <v>85</v>
      </c>
      <c r="C18" s="172" t="s">
        <v>20</v>
      </c>
      <c r="D18" s="193"/>
      <c r="E18" s="24"/>
      <c r="F18" s="24"/>
      <c r="G18" s="24"/>
      <c r="H18" s="24"/>
    </row>
    <row r="19" spans="1:8" s="25" customFormat="1" ht="46.5" customHeight="1" hidden="1">
      <c r="A19" s="28"/>
      <c r="B19" s="16" t="s">
        <v>86</v>
      </c>
      <c r="C19" s="172" t="s">
        <v>21</v>
      </c>
      <c r="D19" s="193"/>
      <c r="E19" s="24"/>
      <c r="F19" s="24"/>
      <c r="G19" s="24"/>
      <c r="H19" s="24"/>
    </row>
    <row r="20" spans="1:8" s="25" customFormat="1" ht="38.25" customHeight="1" hidden="1">
      <c r="A20" s="28" t="s">
        <v>87</v>
      </c>
      <c r="B20" s="16" t="s">
        <v>88</v>
      </c>
      <c r="C20" s="172"/>
      <c r="D20" s="193"/>
      <c r="E20" s="24"/>
      <c r="F20" s="24"/>
      <c r="G20" s="24"/>
      <c r="H20" s="24"/>
    </row>
    <row r="21" spans="1:8" s="25" customFormat="1" ht="38.25" customHeight="1" hidden="1">
      <c r="A21" s="110"/>
      <c r="B21" s="33" t="s">
        <v>17</v>
      </c>
      <c r="C21" s="172" t="s">
        <v>89</v>
      </c>
      <c r="D21" s="193"/>
      <c r="E21" s="24"/>
      <c r="F21" s="24"/>
      <c r="G21" s="24"/>
      <c r="H21" s="24"/>
    </row>
    <row r="22" spans="1:8" s="25" customFormat="1" ht="32.25" customHeight="1" hidden="1">
      <c r="A22" s="15" t="s">
        <v>18</v>
      </c>
      <c r="B22" s="16" t="s">
        <v>90</v>
      </c>
      <c r="C22" s="172" t="s">
        <v>91</v>
      </c>
      <c r="D22" s="193"/>
      <c r="E22" s="24"/>
      <c r="F22" s="24"/>
      <c r="G22" s="24"/>
      <c r="H22" s="24"/>
    </row>
    <row r="23" spans="1:8" s="25" customFormat="1" ht="21" customHeight="1">
      <c r="A23" s="15" t="s">
        <v>145</v>
      </c>
      <c r="B23" s="145" t="s">
        <v>174</v>
      </c>
      <c r="C23" s="172" t="s">
        <v>20</v>
      </c>
      <c r="D23" s="193"/>
      <c r="E23" s="24"/>
      <c r="F23" s="24"/>
      <c r="G23" s="24"/>
      <c r="H23" s="24"/>
    </row>
    <row r="24" spans="1:8" s="25" customFormat="1" ht="20.25" customHeight="1">
      <c r="A24" s="111" t="s">
        <v>145</v>
      </c>
      <c r="B24" s="145" t="s">
        <v>206</v>
      </c>
      <c r="C24" s="172" t="s">
        <v>28</v>
      </c>
      <c r="D24" s="193"/>
      <c r="E24" s="24"/>
      <c r="F24" s="24"/>
      <c r="G24" s="24"/>
      <c r="H24" s="24"/>
    </row>
    <row r="25" spans="1:8" s="25" customFormat="1" ht="27" customHeight="1" hidden="1">
      <c r="A25" s="111"/>
      <c r="B25" s="145" t="s">
        <v>92</v>
      </c>
      <c r="C25" s="173"/>
      <c r="D25" s="193"/>
      <c r="E25" s="24"/>
      <c r="F25" s="24"/>
      <c r="G25" s="24"/>
      <c r="H25" s="24"/>
    </row>
    <row r="26" spans="1:8" s="25" customFormat="1" ht="33.75" customHeight="1">
      <c r="A26" s="111" t="s">
        <v>145</v>
      </c>
      <c r="B26" s="85" t="s">
        <v>176</v>
      </c>
      <c r="C26" s="172" t="s">
        <v>21</v>
      </c>
      <c r="D26" s="193"/>
      <c r="E26" s="24"/>
      <c r="F26" s="24"/>
      <c r="G26" s="24"/>
      <c r="H26" s="24"/>
    </row>
    <row r="27" spans="1:8" s="25" customFormat="1" ht="21.75" customHeight="1">
      <c r="A27" s="15" t="s">
        <v>145</v>
      </c>
      <c r="B27" s="108" t="s">
        <v>177</v>
      </c>
      <c r="C27" s="172" t="s">
        <v>21</v>
      </c>
      <c r="D27" s="193"/>
      <c r="E27" s="24"/>
      <c r="F27" s="24"/>
      <c r="G27" s="24"/>
      <c r="H27" s="24"/>
    </row>
    <row r="28" spans="1:8" s="25" customFormat="1" ht="17.25" customHeight="1">
      <c r="A28" s="112" t="s">
        <v>145</v>
      </c>
      <c r="B28" s="109" t="s">
        <v>178</v>
      </c>
      <c r="C28" s="176" t="s">
        <v>26</v>
      </c>
      <c r="D28" s="193"/>
      <c r="E28" s="49"/>
      <c r="F28" s="24"/>
      <c r="G28" s="24"/>
      <c r="H28" s="24"/>
    </row>
    <row r="29" spans="1:8" s="25" customFormat="1" ht="35.25" customHeight="1" hidden="1">
      <c r="A29" s="113"/>
      <c r="B29" s="114" t="s">
        <v>93</v>
      </c>
      <c r="C29" s="173"/>
      <c r="D29" s="193"/>
      <c r="E29" s="24"/>
      <c r="F29" s="24"/>
      <c r="G29" s="24"/>
      <c r="H29" s="24"/>
    </row>
    <row r="30" spans="1:8" s="25" customFormat="1" ht="38.25" customHeight="1" hidden="1">
      <c r="A30" s="32">
        <v>3</v>
      </c>
      <c r="B30" s="33" t="s">
        <v>94</v>
      </c>
      <c r="C30" s="172"/>
      <c r="D30" s="193"/>
      <c r="E30" s="24"/>
      <c r="F30" s="24"/>
      <c r="G30" s="24"/>
      <c r="H30" s="24"/>
    </row>
    <row r="31" spans="1:8" s="25" customFormat="1" ht="25.5" customHeight="1" hidden="1">
      <c r="A31" s="115"/>
      <c r="B31" s="33" t="s">
        <v>17</v>
      </c>
      <c r="C31" s="172"/>
      <c r="D31" s="193"/>
      <c r="E31" s="24"/>
      <c r="F31" s="24"/>
      <c r="G31" s="24"/>
      <c r="H31" s="24"/>
    </row>
    <row r="32" spans="1:8" s="25" customFormat="1" ht="33" customHeight="1" hidden="1">
      <c r="A32" s="28" t="s">
        <v>18</v>
      </c>
      <c r="B32" s="16" t="s">
        <v>95</v>
      </c>
      <c r="C32" s="172" t="s">
        <v>96</v>
      </c>
      <c r="D32" s="193"/>
      <c r="E32" s="24"/>
      <c r="F32" s="24"/>
      <c r="G32" s="24"/>
      <c r="H32" s="24"/>
    </row>
    <row r="33" spans="1:8" s="25" customFormat="1" ht="21" customHeight="1" hidden="1">
      <c r="A33" s="115"/>
      <c r="B33" s="33" t="s">
        <v>97</v>
      </c>
      <c r="C33" s="174"/>
      <c r="D33" s="193"/>
      <c r="E33" s="24"/>
      <c r="F33" s="24"/>
      <c r="G33" s="24"/>
      <c r="H33" s="24"/>
    </row>
    <row r="34" spans="1:8" s="25" customFormat="1" ht="15.75" customHeight="1" hidden="1">
      <c r="A34" s="28" t="s">
        <v>98</v>
      </c>
      <c r="B34" s="16" t="s">
        <v>99</v>
      </c>
      <c r="C34" s="172" t="s">
        <v>96</v>
      </c>
      <c r="D34" s="193"/>
      <c r="E34" s="24"/>
      <c r="F34" s="24"/>
      <c r="G34" s="24"/>
      <c r="H34" s="24"/>
    </row>
    <row r="35" spans="1:8" s="25" customFormat="1" ht="38.25" customHeight="1" hidden="1" collapsed="1">
      <c r="A35" s="32">
        <v>4</v>
      </c>
      <c r="B35" s="33" t="s">
        <v>100</v>
      </c>
      <c r="C35" s="177"/>
      <c r="D35" s="193"/>
      <c r="E35" s="24"/>
      <c r="F35" s="24"/>
      <c r="G35" s="24"/>
      <c r="H35" s="24"/>
    </row>
    <row r="36" spans="1:8" s="25" customFormat="1" ht="33" customHeight="1" hidden="1">
      <c r="A36" s="115"/>
      <c r="B36" s="33" t="s">
        <v>97</v>
      </c>
      <c r="C36" s="177"/>
      <c r="D36" s="193"/>
      <c r="E36" s="24"/>
      <c r="F36" s="24"/>
      <c r="G36" s="24"/>
      <c r="H36" s="24"/>
    </row>
    <row r="37" spans="1:8" s="25" customFormat="1" ht="31.5" customHeight="1" hidden="1">
      <c r="A37" s="205" t="s">
        <v>18</v>
      </c>
      <c r="B37" s="16" t="s">
        <v>101</v>
      </c>
      <c r="C37" s="172"/>
      <c r="D37" s="193"/>
      <c r="E37" s="24"/>
      <c r="F37" s="24"/>
      <c r="G37" s="24"/>
      <c r="H37" s="24"/>
    </row>
    <row r="38" spans="1:8" s="25" customFormat="1" ht="29.25" customHeight="1" hidden="1">
      <c r="A38" s="205"/>
      <c r="B38" s="16" t="s">
        <v>83</v>
      </c>
      <c r="C38" s="172" t="s">
        <v>28</v>
      </c>
      <c r="D38" s="193"/>
      <c r="E38" s="24"/>
      <c r="F38" s="24"/>
      <c r="G38" s="24"/>
      <c r="H38" s="24"/>
    </row>
    <row r="39" spans="1:8" s="25" customFormat="1" ht="31.5" customHeight="1" hidden="1">
      <c r="A39" s="115"/>
      <c r="B39" s="33" t="s">
        <v>97</v>
      </c>
      <c r="C39" s="172" t="s">
        <v>29</v>
      </c>
      <c r="D39" s="193"/>
      <c r="E39" s="24"/>
      <c r="F39" s="24"/>
      <c r="G39" s="24"/>
      <c r="H39" s="24"/>
    </row>
    <row r="40" spans="1:8" s="25" customFormat="1" ht="54" customHeight="1" hidden="1">
      <c r="A40" s="205" t="s">
        <v>18</v>
      </c>
      <c r="B40" s="16" t="s">
        <v>102</v>
      </c>
      <c r="C40" s="173"/>
      <c r="D40" s="193"/>
      <c r="E40" s="24"/>
      <c r="F40" s="24"/>
      <c r="G40" s="24"/>
      <c r="H40" s="24"/>
    </row>
    <row r="41" spans="1:8" s="25" customFormat="1" ht="33" customHeight="1" hidden="1">
      <c r="A41" s="205"/>
      <c r="B41" s="16" t="s">
        <v>83</v>
      </c>
      <c r="C41" s="172"/>
      <c r="D41" s="193"/>
      <c r="E41" s="24"/>
      <c r="F41" s="24"/>
      <c r="G41" s="24"/>
      <c r="H41" s="24"/>
    </row>
    <row r="42" spans="1:8" s="25" customFormat="1" ht="34.5" customHeight="1" hidden="1">
      <c r="A42" s="205"/>
      <c r="B42" s="16" t="s">
        <v>103</v>
      </c>
      <c r="C42" s="172"/>
      <c r="D42" s="193"/>
      <c r="E42" s="24"/>
      <c r="F42" s="24"/>
      <c r="G42" s="24"/>
      <c r="H42" s="24"/>
    </row>
    <row r="43" spans="1:8" s="25" customFormat="1" ht="26.25" customHeight="1" hidden="1">
      <c r="A43" s="204" t="s">
        <v>145</v>
      </c>
      <c r="B43" s="16" t="s">
        <v>104</v>
      </c>
      <c r="C43" s="173"/>
      <c r="D43" s="193"/>
      <c r="E43" s="24"/>
      <c r="F43" s="24"/>
      <c r="G43" s="24"/>
      <c r="H43" s="24"/>
    </row>
    <row r="44" spans="1:8" s="25" customFormat="1" ht="25.5" customHeight="1" hidden="1">
      <c r="A44" s="204"/>
      <c r="B44" s="16" t="s">
        <v>83</v>
      </c>
      <c r="C44" s="172" t="s">
        <v>30</v>
      </c>
      <c r="D44" s="193"/>
      <c r="E44" s="24"/>
      <c r="F44" s="24"/>
      <c r="G44" s="24"/>
      <c r="H44" s="24"/>
    </row>
    <row r="45" spans="1:8" s="25" customFormat="1" ht="47.25" customHeight="1">
      <c r="A45" s="204"/>
      <c r="B45" s="145" t="s">
        <v>209</v>
      </c>
      <c r="C45" s="172" t="s">
        <v>29</v>
      </c>
      <c r="D45" s="193"/>
      <c r="E45" s="24"/>
      <c r="F45" s="24"/>
      <c r="G45" s="24"/>
      <c r="H45" s="24"/>
    </row>
    <row r="46" spans="1:8" s="25" customFormat="1" ht="45.75" customHeight="1" hidden="1">
      <c r="A46" s="116" t="s">
        <v>31</v>
      </c>
      <c r="B46" s="145" t="s">
        <v>32</v>
      </c>
      <c r="C46" s="172" t="s">
        <v>33</v>
      </c>
      <c r="D46" s="193"/>
      <c r="E46" s="24"/>
      <c r="F46" s="24"/>
      <c r="G46" s="24"/>
      <c r="H46" s="24"/>
    </row>
    <row r="47" spans="1:8" s="25" customFormat="1" ht="30" customHeight="1">
      <c r="A47" s="116" t="s">
        <v>145</v>
      </c>
      <c r="B47" s="146" t="s">
        <v>180</v>
      </c>
      <c r="C47" s="174" t="s">
        <v>33</v>
      </c>
      <c r="D47" s="193"/>
      <c r="E47" s="24"/>
      <c r="F47" s="24"/>
      <c r="G47" s="24"/>
      <c r="H47" s="24"/>
    </row>
    <row r="48" spans="1:8" s="25" customFormat="1" ht="18.75" customHeight="1">
      <c r="A48" s="28" t="s">
        <v>145</v>
      </c>
      <c r="B48" s="109" t="s">
        <v>231</v>
      </c>
      <c r="C48" s="50"/>
      <c r="D48" s="193"/>
      <c r="E48" s="24"/>
      <c r="F48" s="24"/>
      <c r="G48" s="24"/>
      <c r="H48" s="24"/>
    </row>
    <row r="49" spans="1:8" s="25" customFormat="1" ht="21.75" customHeight="1">
      <c r="A49" s="116" t="s">
        <v>145</v>
      </c>
      <c r="B49" s="147" t="s">
        <v>182</v>
      </c>
      <c r="C49" s="50"/>
      <c r="D49" s="193"/>
      <c r="E49" s="24"/>
      <c r="F49" s="24"/>
      <c r="G49" s="24"/>
      <c r="H49" s="24"/>
    </row>
    <row r="50" spans="1:8" s="25" customFormat="1" ht="36.75" customHeight="1">
      <c r="A50" s="116" t="s">
        <v>145</v>
      </c>
      <c r="B50" s="145" t="s">
        <v>183</v>
      </c>
      <c r="C50" s="40" t="s">
        <v>213</v>
      </c>
      <c r="D50" s="193"/>
      <c r="E50" s="24"/>
      <c r="F50" s="24"/>
      <c r="G50" s="24"/>
      <c r="H50" s="24"/>
    </row>
    <row r="51" spans="1:8" s="25" customFormat="1" ht="38.25" customHeight="1">
      <c r="A51" s="116" t="s">
        <v>145</v>
      </c>
      <c r="B51" s="145" t="s">
        <v>210</v>
      </c>
      <c r="C51" s="40" t="s">
        <v>213</v>
      </c>
      <c r="D51" s="199"/>
      <c r="E51" s="24"/>
      <c r="F51" s="24"/>
      <c r="G51" s="24"/>
      <c r="H51" s="24"/>
    </row>
    <row r="52" spans="1:8" s="25" customFormat="1" ht="15.75" customHeight="1" hidden="1">
      <c r="A52" s="116"/>
      <c r="B52" s="145" t="s">
        <v>83</v>
      </c>
      <c r="C52" s="40" t="s">
        <v>21</v>
      </c>
      <c r="D52" s="45">
        <v>0.2</v>
      </c>
      <c r="E52" s="24">
        <v>1.54</v>
      </c>
      <c r="F52" s="24"/>
      <c r="G52" s="24"/>
      <c r="H52" s="24"/>
    </row>
    <row r="53" spans="1:8" s="25" customFormat="1" ht="47.25" customHeight="1">
      <c r="A53" s="116" t="s">
        <v>145</v>
      </c>
      <c r="B53" s="146" t="s">
        <v>212</v>
      </c>
      <c r="C53" s="50" t="s">
        <v>33</v>
      </c>
      <c r="D53" s="210"/>
      <c r="E53" s="24"/>
      <c r="F53" s="24"/>
      <c r="G53" s="24"/>
      <c r="H53" s="24"/>
    </row>
    <row r="54" spans="1:8" s="25" customFormat="1" ht="30" customHeight="1">
      <c r="A54" s="116" t="s">
        <v>145</v>
      </c>
      <c r="B54" s="145" t="s">
        <v>211</v>
      </c>
      <c r="C54" s="76" t="s">
        <v>21</v>
      </c>
      <c r="D54" s="202"/>
      <c r="E54" s="24"/>
      <c r="F54" s="24"/>
      <c r="G54" s="24"/>
      <c r="H54" s="24"/>
    </row>
    <row r="55" spans="1:8" s="25" customFormat="1" ht="22.5" customHeight="1">
      <c r="A55" s="116" t="s">
        <v>145</v>
      </c>
      <c r="B55" s="87" t="s">
        <v>187</v>
      </c>
      <c r="C55" s="50" t="s">
        <v>140</v>
      </c>
      <c r="D55" s="203"/>
      <c r="E55" s="24"/>
      <c r="F55" s="24"/>
      <c r="G55" s="24"/>
      <c r="H55" s="24"/>
    </row>
    <row r="56" spans="1:8" ht="24" customHeight="1">
      <c r="A56" s="208" t="s">
        <v>15</v>
      </c>
      <c r="B56" s="9" t="s">
        <v>38</v>
      </c>
      <c r="C56" s="76" t="s">
        <v>21</v>
      </c>
      <c r="D56" s="206"/>
      <c r="E56" s="7"/>
      <c r="F56" s="7"/>
      <c r="G56" s="7"/>
      <c r="H56" s="7"/>
    </row>
    <row r="57" spans="1:8" ht="27.75" customHeight="1" hidden="1">
      <c r="A57" s="209"/>
      <c r="B57" s="105" t="s">
        <v>38</v>
      </c>
      <c r="C57" s="142"/>
      <c r="D57" s="207"/>
      <c r="E57" s="7"/>
      <c r="F57" s="7"/>
      <c r="G57" s="7"/>
      <c r="H57" s="7"/>
    </row>
    <row r="58" spans="1:8" ht="41.25" customHeight="1">
      <c r="A58" s="8" t="s">
        <v>23</v>
      </c>
      <c r="B58" s="86" t="s">
        <v>233</v>
      </c>
      <c r="C58" s="50"/>
      <c r="D58" s="12"/>
      <c r="E58" s="7"/>
      <c r="F58" s="7"/>
      <c r="G58" s="7"/>
      <c r="H58" s="7"/>
    </row>
    <row r="59" spans="1:8" s="25" customFormat="1" ht="38.25" customHeight="1" hidden="1">
      <c r="A59" s="28" t="s">
        <v>107</v>
      </c>
      <c r="B59" s="29" t="s">
        <v>108</v>
      </c>
      <c r="C59" s="50" t="s">
        <v>22</v>
      </c>
      <c r="D59" s="31" t="e">
        <f>#REF!*1.18</f>
        <v>#REF!</v>
      </c>
      <c r="E59" s="24"/>
      <c r="F59" s="24"/>
      <c r="G59" s="24"/>
      <c r="H59" s="24"/>
    </row>
    <row r="60" spans="1:8" s="25" customFormat="1" ht="23.25" customHeight="1">
      <c r="A60" s="28" t="s">
        <v>145</v>
      </c>
      <c r="B60" s="108" t="s">
        <v>214</v>
      </c>
      <c r="C60" s="50" t="s">
        <v>22</v>
      </c>
      <c r="D60" s="201"/>
      <c r="E60" s="24"/>
      <c r="F60" s="24"/>
      <c r="G60" s="24"/>
      <c r="H60" s="24"/>
    </row>
    <row r="61" spans="1:8" s="25" customFormat="1" ht="53.25" customHeight="1" collapsed="1">
      <c r="A61" s="28" t="s">
        <v>145</v>
      </c>
      <c r="B61" s="109" t="s">
        <v>216</v>
      </c>
      <c r="D61" s="202"/>
      <c r="E61" s="24"/>
      <c r="F61" s="24"/>
      <c r="G61" s="24"/>
      <c r="H61" s="24"/>
    </row>
    <row r="62" spans="1:8" s="25" customFormat="1" ht="54" customHeight="1" hidden="1">
      <c r="A62" s="28" t="s">
        <v>109</v>
      </c>
      <c r="B62" s="16" t="s">
        <v>110</v>
      </c>
      <c r="C62" s="50" t="s">
        <v>22</v>
      </c>
      <c r="D62" s="202"/>
      <c r="E62" s="24"/>
      <c r="F62" s="24"/>
      <c r="G62" s="24"/>
      <c r="H62" s="24"/>
    </row>
    <row r="63" spans="1:8" s="25" customFormat="1" ht="35.25" customHeight="1" hidden="1" collapsed="1">
      <c r="A63" s="116" t="s">
        <v>113</v>
      </c>
      <c r="B63" s="148" t="s">
        <v>114</v>
      </c>
      <c r="C63" s="50" t="s">
        <v>35</v>
      </c>
      <c r="D63" s="202"/>
      <c r="E63" s="24"/>
      <c r="F63" s="24"/>
      <c r="G63" s="24"/>
      <c r="H63" s="24"/>
    </row>
    <row r="64" spans="1:8" s="25" customFormat="1" ht="30" customHeight="1" collapsed="1">
      <c r="A64" s="204" t="s">
        <v>145</v>
      </c>
      <c r="B64" s="148" t="s">
        <v>220</v>
      </c>
      <c r="C64" s="50" t="s">
        <v>89</v>
      </c>
      <c r="D64" s="202"/>
      <c r="E64" s="24"/>
      <c r="F64" s="24"/>
      <c r="G64" s="24"/>
      <c r="H64" s="24"/>
    </row>
    <row r="65" spans="1:8" s="25" customFormat="1" ht="33" customHeight="1" hidden="1">
      <c r="A65" s="204"/>
      <c r="B65" s="31" t="s">
        <v>115</v>
      </c>
      <c r="C65" s="50" t="s">
        <v>91</v>
      </c>
      <c r="D65" s="202"/>
      <c r="E65" s="24"/>
      <c r="F65" s="24"/>
      <c r="G65" s="24"/>
      <c r="H65" s="24"/>
    </row>
    <row r="66" spans="1:8" s="25" customFormat="1" ht="21.75" customHeight="1" hidden="1">
      <c r="A66" s="204"/>
      <c r="B66" s="31" t="s">
        <v>116</v>
      </c>
      <c r="C66" s="50" t="s">
        <v>35</v>
      </c>
      <c r="D66" s="202"/>
      <c r="E66" s="24"/>
      <c r="F66" s="24"/>
      <c r="G66" s="24"/>
      <c r="H66" s="24"/>
    </row>
    <row r="67" spans="1:8" s="25" customFormat="1" ht="21.75" customHeight="1" hidden="1">
      <c r="A67" s="204" t="s">
        <v>145</v>
      </c>
      <c r="B67" s="31" t="s">
        <v>117</v>
      </c>
      <c r="C67" s="50" t="s">
        <v>35</v>
      </c>
      <c r="D67" s="202"/>
      <c r="E67" s="24"/>
      <c r="F67" s="24"/>
      <c r="G67" s="24"/>
      <c r="H67" s="24"/>
    </row>
    <row r="68" spans="1:8" s="25" customFormat="1" ht="31.5" customHeight="1">
      <c r="A68" s="204"/>
      <c r="B68" s="149" t="s">
        <v>221</v>
      </c>
      <c r="C68" s="50"/>
      <c r="D68" s="202"/>
      <c r="E68" s="24"/>
      <c r="F68" s="24"/>
      <c r="G68" s="24"/>
      <c r="H68" s="24"/>
    </row>
    <row r="69" spans="1:8" s="25" customFormat="1" ht="25.5" customHeight="1" collapsed="1">
      <c r="A69" s="116" t="s">
        <v>145</v>
      </c>
      <c r="B69" s="149" t="s">
        <v>222</v>
      </c>
      <c r="C69" s="33"/>
      <c r="D69" s="203"/>
      <c r="E69" s="24"/>
      <c r="F69" s="24"/>
      <c r="G69" s="24"/>
      <c r="H69" s="24"/>
    </row>
    <row r="70" spans="1:8" s="25" customFormat="1" ht="54" customHeight="1" hidden="1">
      <c r="A70" s="32" t="s">
        <v>39</v>
      </c>
      <c r="B70" s="33" t="s">
        <v>118</v>
      </c>
      <c r="C70" s="33" t="s">
        <v>41</v>
      </c>
      <c r="D70" s="121" t="e">
        <f>#REF!*1.18</f>
        <v>#REF!</v>
      </c>
      <c r="E70" s="24"/>
      <c r="F70" s="24"/>
      <c r="G70" s="24"/>
      <c r="H70" s="24"/>
    </row>
    <row r="71" spans="1:10" s="25" customFormat="1" ht="24" customHeight="1">
      <c r="A71" s="28" t="s">
        <v>145</v>
      </c>
      <c r="B71" s="109" t="s">
        <v>230</v>
      </c>
      <c r="C71" s="26"/>
      <c r="D71" s="23"/>
      <c r="E71" s="24"/>
      <c r="F71" s="24"/>
      <c r="G71" s="24"/>
      <c r="H71" s="24"/>
      <c r="J71" s="24"/>
    </row>
    <row r="72" spans="1:8" s="25" customFormat="1" ht="53.25" customHeight="1" collapsed="1">
      <c r="A72" s="122">
        <v>4</v>
      </c>
      <c r="B72" s="123" t="s">
        <v>40</v>
      </c>
      <c r="C72" s="33"/>
      <c r="D72" s="121"/>
      <c r="E72" s="49"/>
      <c r="F72" s="24"/>
      <c r="G72" s="24"/>
      <c r="H72" s="24"/>
    </row>
    <row r="73" spans="1:8" s="25" customFormat="1" ht="39.75" customHeight="1" hidden="1" collapsed="1">
      <c r="A73" s="26"/>
      <c r="B73" s="33" t="s">
        <v>119</v>
      </c>
      <c r="C73" s="33"/>
      <c r="D73" s="121"/>
      <c r="E73" s="24"/>
      <c r="F73" s="24"/>
      <c r="G73" s="24"/>
      <c r="H73" s="24"/>
    </row>
    <row r="74" spans="1:8" s="25" customFormat="1" ht="39" customHeight="1" collapsed="1">
      <c r="A74" s="32" t="s">
        <v>234</v>
      </c>
      <c r="B74" s="123" t="s">
        <v>43</v>
      </c>
      <c r="C74" s="33"/>
      <c r="D74" s="121"/>
      <c r="E74" s="49"/>
      <c r="F74" s="24"/>
      <c r="G74" s="24"/>
      <c r="H74" s="24"/>
    </row>
    <row r="75" spans="1:8" s="25" customFormat="1" ht="36" customHeight="1" collapsed="1">
      <c r="A75" s="32" t="s">
        <v>105</v>
      </c>
      <c r="B75" s="123" t="s">
        <v>44</v>
      </c>
      <c r="C75" s="33"/>
      <c r="D75" s="121"/>
      <c r="E75" s="24"/>
      <c r="F75" s="24"/>
      <c r="G75" s="24"/>
      <c r="H75" s="24"/>
    </row>
    <row r="76" spans="1:8" s="25" customFormat="1" ht="21" customHeight="1" hidden="1" collapsed="1">
      <c r="A76" s="32">
        <v>1</v>
      </c>
      <c r="B76" s="33" t="s">
        <v>120</v>
      </c>
      <c r="C76" s="126"/>
      <c r="D76" s="121"/>
      <c r="E76" s="24"/>
      <c r="F76" s="24"/>
      <c r="G76" s="24"/>
      <c r="H76" s="24"/>
    </row>
    <row r="77" spans="1:8" s="25" customFormat="1" ht="15.75" hidden="1">
      <c r="A77" s="28"/>
      <c r="B77" s="29" t="s">
        <v>121</v>
      </c>
      <c r="C77" s="33"/>
      <c r="D77" s="121"/>
      <c r="E77" s="24"/>
      <c r="F77" s="24"/>
      <c r="G77" s="24"/>
      <c r="H77" s="24"/>
    </row>
    <row r="78" spans="1:8" s="25" customFormat="1" ht="17.25" customHeight="1" hidden="1" collapsed="1">
      <c r="A78" s="32">
        <v>2</v>
      </c>
      <c r="B78" s="33" t="s">
        <v>122</v>
      </c>
      <c r="C78" s="33" t="s">
        <v>123</v>
      </c>
      <c r="D78" s="121"/>
      <c r="E78" s="24"/>
      <c r="F78" s="24"/>
      <c r="G78" s="24"/>
      <c r="H78" s="24"/>
    </row>
    <row r="79" spans="1:8" s="25" customFormat="1" ht="79.5" customHeight="1" hidden="1">
      <c r="A79" s="32"/>
      <c r="B79" s="29" t="s">
        <v>121</v>
      </c>
      <c r="C79" s="33" t="s">
        <v>21</v>
      </c>
      <c r="D79" s="31"/>
      <c r="E79" s="24"/>
      <c r="F79" s="24"/>
      <c r="G79" s="24"/>
      <c r="H79" s="24"/>
    </row>
    <row r="80" spans="1:8" s="25" customFormat="1" ht="24" customHeight="1" hidden="1">
      <c r="A80" s="205" t="s">
        <v>18</v>
      </c>
      <c r="B80" s="29" t="s">
        <v>46</v>
      </c>
      <c r="C80" s="29"/>
      <c r="D80" s="31"/>
      <c r="E80" s="24"/>
      <c r="F80" s="24"/>
      <c r="G80" s="24"/>
      <c r="H80" s="24"/>
    </row>
    <row r="81" spans="1:8" s="25" customFormat="1" ht="21.75" customHeight="1" hidden="1">
      <c r="A81" s="205"/>
      <c r="B81" s="29" t="s">
        <v>124</v>
      </c>
      <c r="C81" s="26"/>
      <c r="D81" s="31"/>
      <c r="E81" s="24"/>
      <c r="F81" s="24"/>
      <c r="G81" s="24"/>
      <c r="H81" s="24"/>
    </row>
    <row r="82" spans="1:8" s="25" customFormat="1" ht="30.75" customHeight="1" hidden="1">
      <c r="A82" s="205"/>
      <c r="B82" s="29">
        <v>0.06</v>
      </c>
      <c r="C82" s="29"/>
      <c r="D82" s="26"/>
      <c r="E82" s="24"/>
      <c r="F82" s="24"/>
      <c r="G82" s="24"/>
      <c r="H82" s="24"/>
    </row>
    <row r="83" spans="1:8" s="25" customFormat="1" ht="31.5" hidden="1">
      <c r="A83" s="32" t="s">
        <v>71</v>
      </c>
      <c r="B83" s="123" t="s">
        <v>47</v>
      </c>
      <c r="C83" s="29" t="s">
        <v>22</v>
      </c>
      <c r="D83" s="127"/>
      <c r="E83" s="24"/>
      <c r="F83" s="24"/>
      <c r="G83" s="24"/>
      <c r="H83" s="24"/>
    </row>
    <row r="84" spans="1:8" s="25" customFormat="1" ht="63.75" customHeight="1" hidden="1">
      <c r="A84" s="28" t="s">
        <v>13</v>
      </c>
      <c r="B84" s="109" t="s">
        <v>125</v>
      </c>
      <c r="C84" s="29" t="s">
        <v>22</v>
      </c>
      <c r="D84" s="46"/>
      <c r="E84" s="24"/>
      <c r="F84" s="24"/>
      <c r="G84" s="24"/>
      <c r="H84" s="24"/>
    </row>
    <row r="85" spans="1:8" s="25" customFormat="1" ht="23.25" customHeight="1" hidden="1">
      <c r="A85" s="28" t="s">
        <v>15</v>
      </c>
      <c r="B85" s="109" t="s">
        <v>126</v>
      </c>
      <c r="C85" s="29"/>
      <c r="D85" s="46"/>
      <c r="E85" s="24"/>
      <c r="F85" s="24"/>
      <c r="G85" s="24"/>
      <c r="H85" s="24"/>
    </row>
    <row r="86" spans="1:8" s="25" customFormat="1" ht="24" customHeight="1">
      <c r="A86" s="32" t="s">
        <v>106</v>
      </c>
      <c r="B86" s="86" t="s">
        <v>239</v>
      </c>
      <c r="C86" s="29"/>
      <c r="D86" s="127"/>
      <c r="E86" s="24"/>
      <c r="F86" s="24"/>
      <c r="G86" s="24"/>
      <c r="H86" s="24"/>
    </row>
    <row r="87" spans="1:8" s="25" customFormat="1" ht="42" customHeight="1">
      <c r="A87" s="28" t="s">
        <v>145</v>
      </c>
      <c r="B87" s="109" t="s">
        <v>223</v>
      </c>
      <c r="C87" s="26"/>
      <c r="D87" s="215"/>
      <c r="E87" s="24"/>
      <c r="F87" s="24"/>
      <c r="G87" s="24"/>
      <c r="H87" s="24"/>
    </row>
    <row r="88" spans="1:8" s="25" customFormat="1" ht="57" customHeight="1" hidden="1">
      <c r="A88" s="28" t="s">
        <v>127</v>
      </c>
      <c r="B88" s="29" t="s">
        <v>128</v>
      </c>
      <c r="C88" s="29" t="s">
        <v>35</v>
      </c>
      <c r="D88" s="202"/>
      <c r="E88" s="24"/>
      <c r="F88" s="24"/>
      <c r="G88" s="24"/>
      <c r="H88" s="24"/>
    </row>
    <row r="89" spans="1:8" s="25" customFormat="1" ht="23.25" customHeight="1" collapsed="1">
      <c r="A89" s="28" t="s">
        <v>145</v>
      </c>
      <c r="B89" s="109" t="s">
        <v>224</v>
      </c>
      <c r="C89" s="26"/>
      <c r="D89" s="202"/>
      <c r="E89" s="24"/>
      <c r="F89" s="24"/>
      <c r="G89" s="24"/>
      <c r="H89" s="24"/>
    </row>
    <row r="90" spans="1:8" s="25" customFormat="1" ht="48" customHeight="1" hidden="1">
      <c r="A90" s="28" t="s">
        <v>13</v>
      </c>
      <c r="B90" s="31" t="s">
        <v>49</v>
      </c>
      <c r="C90" s="29"/>
      <c r="D90" s="202"/>
      <c r="E90" s="24"/>
      <c r="F90" s="24"/>
      <c r="G90" s="24"/>
      <c r="H90" s="24"/>
    </row>
    <row r="91" spans="1:8" s="25" customFormat="1" ht="18" customHeight="1" hidden="1">
      <c r="A91" s="28"/>
      <c r="B91" s="31" t="s">
        <v>50</v>
      </c>
      <c r="C91" s="29"/>
      <c r="D91" s="202"/>
      <c r="E91" s="24"/>
      <c r="F91" s="24"/>
      <c r="G91" s="24"/>
      <c r="H91" s="24"/>
    </row>
    <row r="92" spans="1:8" s="25" customFormat="1" ht="15.75" customHeight="1" hidden="1">
      <c r="A92" s="28"/>
      <c r="B92" s="31" t="s">
        <v>51</v>
      </c>
      <c r="C92" s="29"/>
      <c r="D92" s="202"/>
      <c r="E92" s="24"/>
      <c r="F92" s="24"/>
      <c r="G92" s="24"/>
      <c r="H92" s="24"/>
    </row>
    <row r="93" spans="1:8" s="25" customFormat="1" ht="15.75" customHeight="1" hidden="1">
      <c r="A93" s="28"/>
      <c r="B93" s="31" t="s">
        <v>53</v>
      </c>
      <c r="C93" s="29" t="s">
        <v>35</v>
      </c>
      <c r="D93" s="202"/>
      <c r="E93" s="24"/>
      <c r="F93" s="24"/>
      <c r="G93" s="24"/>
      <c r="H93" s="24"/>
    </row>
    <row r="94" spans="1:8" s="25" customFormat="1" ht="30" customHeight="1">
      <c r="A94" s="28" t="s">
        <v>145</v>
      </c>
      <c r="B94" s="109" t="s">
        <v>225</v>
      </c>
      <c r="C94" s="26"/>
      <c r="D94" s="202"/>
      <c r="E94" s="24"/>
      <c r="F94" s="24"/>
      <c r="G94" s="24"/>
      <c r="H94" s="24"/>
    </row>
    <row r="95" spans="1:8" s="25" customFormat="1" ht="55.5" customHeight="1" hidden="1">
      <c r="A95" s="28"/>
      <c r="B95" s="31" t="s">
        <v>54</v>
      </c>
      <c r="C95" s="29"/>
      <c r="D95" s="202"/>
      <c r="E95" s="24"/>
      <c r="F95" s="24"/>
      <c r="G95" s="24"/>
      <c r="H95" s="24"/>
    </row>
    <row r="96" spans="1:8" s="25" customFormat="1" ht="15.75" customHeight="1" hidden="1">
      <c r="A96" s="28"/>
      <c r="B96" s="31" t="s">
        <v>55</v>
      </c>
      <c r="C96" s="29"/>
      <c r="D96" s="202"/>
      <c r="E96" s="24"/>
      <c r="F96" s="24"/>
      <c r="G96" s="24"/>
      <c r="H96" s="24"/>
    </row>
    <row r="97" spans="1:8" s="25" customFormat="1" ht="15.75" customHeight="1" hidden="1">
      <c r="A97" s="28"/>
      <c r="B97" s="31" t="s">
        <v>53</v>
      </c>
      <c r="C97" s="29"/>
      <c r="D97" s="202"/>
      <c r="E97" s="24"/>
      <c r="F97" s="24"/>
      <c r="G97" s="24"/>
      <c r="H97" s="24"/>
    </row>
    <row r="98" spans="1:8" s="25" customFormat="1" ht="15.75" customHeight="1" hidden="1">
      <c r="A98" s="28"/>
      <c r="B98" s="31" t="s">
        <v>56</v>
      </c>
      <c r="C98" s="29"/>
      <c r="D98" s="202"/>
      <c r="E98" s="24"/>
      <c r="F98" s="24"/>
      <c r="G98" s="24"/>
      <c r="H98" s="24"/>
    </row>
    <row r="99" spans="1:8" s="25" customFormat="1" ht="15.75" customHeight="1" hidden="1">
      <c r="A99" s="28"/>
      <c r="B99" s="31" t="s">
        <v>57</v>
      </c>
      <c r="C99" s="29" t="s">
        <v>35</v>
      </c>
      <c r="D99" s="202"/>
      <c r="E99" s="24"/>
      <c r="F99" s="24"/>
      <c r="G99" s="24"/>
      <c r="H99" s="24"/>
    </row>
    <row r="100" spans="1:8" s="25" customFormat="1" ht="36" customHeight="1">
      <c r="A100" s="28" t="s">
        <v>145</v>
      </c>
      <c r="B100" s="109" t="s">
        <v>226</v>
      </c>
      <c r="C100" s="26"/>
      <c r="D100" s="203"/>
      <c r="E100" s="24"/>
      <c r="F100" s="24"/>
      <c r="G100" s="24"/>
      <c r="H100" s="24"/>
    </row>
    <row r="101" spans="1:8" s="25" customFormat="1" ht="47.25" customHeight="1" hidden="1">
      <c r="A101" s="28"/>
      <c r="B101" s="31" t="s">
        <v>58</v>
      </c>
      <c r="C101" s="29"/>
      <c r="D101" s="31" t="e">
        <f>#REF!*1.18</f>
        <v>#REF!</v>
      </c>
      <c r="E101" s="24"/>
      <c r="F101" s="24"/>
      <c r="G101" s="24"/>
      <c r="H101" s="24"/>
    </row>
    <row r="102" spans="1:8" s="25" customFormat="1" ht="15.75" customHeight="1" hidden="1">
      <c r="A102" s="28"/>
      <c r="B102" s="31" t="s">
        <v>55</v>
      </c>
      <c r="C102" s="29"/>
      <c r="D102" s="23"/>
      <c r="E102" s="24"/>
      <c r="F102" s="24"/>
      <c r="G102" s="24"/>
      <c r="H102" s="24"/>
    </row>
    <row r="103" spans="1:8" s="25" customFormat="1" ht="15.75" customHeight="1" hidden="1">
      <c r="A103" s="28"/>
      <c r="B103" s="31" t="s">
        <v>53</v>
      </c>
      <c r="C103" s="29"/>
      <c r="D103" s="26"/>
      <c r="E103" s="24"/>
      <c r="F103" s="24"/>
      <c r="G103" s="24"/>
      <c r="H103" s="24"/>
    </row>
    <row r="104" spans="1:8" s="25" customFormat="1" ht="24.75" customHeight="1" hidden="1">
      <c r="A104" s="28"/>
      <c r="B104" s="31" t="s">
        <v>57</v>
      </c>
      <c r="C104" s="29" t="s">
        <v>35</v>
      </c>
      <c r="D104" s="31" t="e">
        <f>#REF!*1.18</f>
        <v>#REF!</v>
      </c>
      <c r="E104" s="24"/>
      <c r="F104" s="24"/>
      <c r="G104" s="24"/>
      <c r="H104" s="24"/>
    </row>
    <row r="105" spans="1:8" s="25" customFormat="1" ht="24.75" customHeight="1">
      <c r="A105" s="28" t="s">
        <v>145</v>
      </c>
      <c r="B105" s="109" t="s">
        <v>227</v>
      </c>
      <c r="C105" s="50"/>
      <c r="D105" s="215"/>
      <c r="E105" s="24"/>
      <c r="F105" s="24"/>
      <c r="G105" s="24"/>
      <c r="H105" s="24"/>
    </row>
    <row r="106" spans="1:8" s="25" customFormat="1" ht="31.5">
      <c r="A106" s="204" t="s">
        <v>145</v>
      </c>
      <c r="B106" s="148" t="s">
        <v>228</v>
      </c>
      <c r="C106" s="45"/>
      <c r="D106" s="202"/>
      <c r="E106" s="24"/>
      <c r="F106" s="24"/>
      <c r="G106" s="24"/>
      <c r="H106" s="24"/>
    </row>
    <row r="107" spans="1:8" s="25" customFormat="1" ht="15.75" customHeight="1" hidden="1">
      <c r="A107" s="204"/>
      <c r="B107" s="148" t="s">
        <v>59</v>
      </c>
      <c r="C107" s="45"/>
      <c r="D107" s="202"/>
      <c r="E107" s="24"/>
      <c r="F107" s="24"/>
      <c r="G107" s="24"/>
      <c r="H107" s="24"/>
    </row>
    <row r="108" spans="1:8" s="25" customFormat="1" ht="15.75" customHeight="1" hidden="1">
      <c r="A108" s="204"/>
      <c r="B108" s="148" t="s">
        <v>60</v>
      </c>
      <c r="C108" s="45" t="s">
        <v>35</v>
      </c>
      <c r="D108" s="202"/>
      <c r="E108" s="24"/>
      <c r="F108" s="24"/>
      <c r="G108" s="24"/>
      <c r="H108" s="24"/>
    </row>
    <row r="109" spans="1:8" s="25" customFormat="1" ht="21" customHeight="1">
      <c r="A109" s="204" t="s">
        <v>145</v>
      </c>
      <c r="B109" s="148" t="s">
        <v>229</v>
      </c>
      <c r="C109" s="45"/>
      <c r="D109" s="203"/>
      <c r="E109" s="24"/>
      <c r="F109" s="24"/>
      <c r="G109" s="24"/>
      <c r="H109" s="24"/>
    </row>
    <row r="110" spans="1:8" s="25" customFormat="1" ht="15.75" hidden="1">
      <c r="A110" s="204"/>
      <c r="B110" s="45" t="s">
        <v>50</v>
      </c>
      <c r="C110" s="45"/>
      <c r="D110" s="43"/>
      <c r="E110" s="24"/>
      <c r="F110" s="24"/>
      <c r="G110" s="24"/>
      <c r="H110" s="24"/>
    </row>
    <row r="111" spans="1:8" s="25" customFormat="1" ht="31.5" hidden="1">
      <c r="A111" s="204"/>
      <c r="B111" s="45" t="s">
        <v>61</v>
      </c>
      <c r="C111" s="29" t="s">
        <v>35</v>
      </c>
      <c r="D111" s="26"/>
      <c r="E111" s="24"/>
      <c r="F111" s="24"/>
      <c r="G111" s="24"/>
      <c r="H111" s="24"/>
    </row>
    <row r="112" spans="1:8" s="25" customFormat="1" ht="19.5" customHeight="1" collapsed="1">
      <c r="A112" s="28" t="s">
        <v>145</v>
      </c>
      <c r="B112" s="109" t="s">
        <v>215</v>
      </c>
      <c r="C112" s="50" t="s">
        <v>22</v>
      </c>
      <c r="D112" s="26"/>
      <c r="E112" s="120"/>
      <c r="F112" s="24"/>
      <c r="G112" s="24"/>
      <c r="H112" s="24"/>
    </row>
    <row r="113" spans="1:8" s="25" customFormat="1" ht="35.25" customHeight="1">
      <c r="A113" s="28" t="s">
        <v>145</v>
      </c>
      <c r="B113" s="109" t="s">
        <v>238</v>
      </c>
      <c r="C113" s="50" t="s">
        <v>22</v>
      </c>
      <c r="D113" s="26"/>
      <c r="E113" s="24"/>
      <c r="F113" s="24"/>
      <c r="G113" s="24"/>
      <c r="H113" s="24"/>
    </row>
    <row r="114" spans="1:8" s="25" customFormat="1" ht="42.75" customHeight="1">
      <c r="A114" s="116" t="s">
        <v>145</v>
      </c>
      <c r="B114" s="147" t="s">
        <v>217</v>
      </c>
      <c r="C114" s="26"/>
      <c r="D114" s="26"/>
      <c r="E114" s="24"/>
      <c r="F114" s="24"/>
      <c r="G114" s="24"/>
      <c r="H114" s="24"/>
    </row>
    <row r="115" spans="1:8" s="25" customFormat="1" ht="27" customHeight="1" hidden="1">
      <c r="A115" s="116" t="s">
        <v>112</v>
      </c>
      <c r="B115" s="147" t="s">
        <v>111</v>
      </c>
      <c r="C115" s="50" t="s">
        <v>22</v>
      </c>
      <c r="D115" s="26"/>
      <c r="E115" s="24"/>
      <c r="F115" s="24"/>
      <c r="G115" s="24"/>
      <c r="H115" s="24"/>
    </row>
    <row r="116" spans="1:8" s="25" customFormat="1" ht="31.5" customHeight="1">
      <c r="A116" s="116" t="s">
        <v>145</v>
      </c>
      <c r="B116" s="147" t="s">
        <v>218</v>
      </c>
      <c r="C116" s="50" t="s">
        <v>22</v>
      </c>
      <c r="D116" s="26"/>
      <c r="E116" s="24"/>
      <c r="F116" s="24"/>
      <c r="G116" s="24"/>
      <c r="H116" s="24"/>
    </row>
    <row r="117" spans="1:8" s="25" customFormat="1" ht="38.25" customHeight="1">
      <c r="A117" s="116" t="s">
        <v>145</v>
      </c>
      <c r="B117" s="147" t="s">
        <v>219</v>
      </c>
      <c r="C117" s="50" t="s">
        <v>22</v>
      </c>
      <c r="D117" s="26"/>
      <c r="E117" s="24"/>
      <c r="F117" s="24"/>
      <c r="G117" s="24"/>
      <c r="H117" s="24"/>
    </row>
    <row r="118" spans="1:10" s="25" customFormat="1" ht="78" customHeight="1" hidden="1">
      <c r="A118" s="28" t="s">
        <v>127</v>
      </c>
      <c r="B118" s="29" t="s">
        <v>129</v>
      </c>
      <c r="C118" s="10"/>
      <c r="D118" s="31" t="e">
        <f>#REF!*1.18</f>
        <v>#REF!</v>
      </c>
      <c r="E118" s="24"/>
      <c r="F118" s="24"/>
      <c r="G118" s="24"/>
      <c r="H118" s="24"/>
      <c r="J118" s="24"/>
    </row>
    <row r="119" spans="1:10" ht="47.25">
      <c r="A119" s="55"/>
      <c r="B119" s="9" t="s">
        <v>62</v>
      </c>
      <c r="C119" s="105"/>
      <c r="D119" s="12">
        <v>23.09</v>
      </c>
      <c r="E119" s="62"/>
      <c r="F119" s="7"/>
      <c r="G119" s="27"/>
      <c r="H119" s="7"/>
      <c r="J119" s="24"/>
    </row>
    <row r="120" spans="1:10" ht="15.75" hidden="1">
      <c r="A120" s="56"/>
      <c r="B120" s="57"/>
      <c r="C120" s="128"/>
      <c r="D120" s="129" t="e">
        <f>SUM(D8,D10,D14:D20,D21:D25,D31:D34,D36:D38,D39:D46,#REF!,D50:D53,D57,D60,#REF!,D62,D63:D69,D72,D74,D77,D79,D80,D88,D90:D93,D95:D98,D99,D101:D104,D106:D110,#REF!,D118,D84:D85)+#REF!+D47+#REF!+D28+D49+D27</f>
        <v>#REF!</v>
      </c>
      <c r="E120" s="7"/>
      <c r="F120" s="7"/>
      <c r="G120" s="7"/>
      <c r="H120" s="7"/>
      <c r="J120" s="24"/>
    </row>
    <row r="121" spans="1:10" ht="18" customHeight="1">
      <c r="A121" s="58" t="s">
        <v>63</v>
      </c>
      <c r="B121" s="57"/>
      <c r="C121" s="57"/>
      <c r="D121" s="57"/>
      <c r="E121" s="7"/>
      <c r="F121" s="7"/>
      <c r="G121" s="7"/>
      <c r="H121" s="7"/>
      <c r="J121" s="24"/>
    </row>
    <row r="122" spans="1:10" ht="53.25" customHeight="1">
      <c r="A122" s="216" t="s">
        <v>144</v>
      </c>
      <c r="B122" s="216"/>
      <c r="C122" s="216"/>
      <c r="D122" s="216"/>
      <c r="E122" s="7"/>
      <c r="F122" s="7"/>
      <c r="G122" s="7"/>
      <c r="H122" s="7"/>
      <c r="J122" s="24"/>
    </row>
    <row r="123" spans="1:10" ht="31.5" customHeight="1">
      <c r="A123" s="216" t="s">
        <v>130</v>
      </c>
      <c r="B123" s="216"/>
      <c r="C123" s="216"/>
      <c r="D123" s="216"/>
      <c r="E123" s="7"/>
      <c r="F123" s="7"/>
      <c r="G123" s="7"/>
      <c r="H123" s="7"/>
      <c r="J123" s="24"/>
    </row>
    <row r="124" spans="1:10" ht="46.5" customHeight="1">
      <c r="A124" s="216" t="s">
        <v>143</v>
      </c>
      <c r="B124" s="216"/>
      <c r="C124" s="216"/>
      <c r="D124" s="216"/>
      <c r="E124" s="7"/>
      <c r="F124" s="7"/>
      <c r="G124" s="7"/>
      <c r="H124" s="7"/>
      <c r="J124" s="24"/>
    </row>
    <row r="125" spans="1:10" ht="18" customHeight="1">
      <c r="A125" s="71"/>
      <c r="B125" s="2"/>
      <c r="C125" s="139"/>
      <c r="D125" s="94"/>
      <c r="E125" s="7"/>
      <c r="F125" s="7"/>
      <c r="G125" s="7"/>
      <c r="H125" s="7"/>
      <c r="J125" s="24"/>
    </row>
    <row r="126" spans="1:10" ht="24" customHeight="1">
      <c r="A126" s="139"/>
      <c r="B126" s="139"/>
      <c r="C126" s="133"/>
      <c r="D126" s="139"/>
      <c r="E126" s="7"/>
      <c r="F126" s="7"/>
      <c r="G126" s="7"/>
      <c r="H126" s="7"/>
      <c r="J126" s="24"/>
    </row>
    <row r="127" spans="1:10" ht="18" customHeight="1">
      <c r="A127" s="71"/>
      <c r="B127" s="2" t="s">
        <v>139</v>
      </c>
      <c r="C127" s="74"/>
      <c r="D127" s="94"/>
      <c r="E127" s="7"/>
      <c r="F127" s="7"/>
      <c r="G127" s="7"/>
      <c r="H127" s="7"/>
      <c r="J127" s="24"/>
    </row>
    <row r="128" spans="1:10" ht="15.75">
      <c r="A128" s="71"/>
      <c r="B128" s="90"/>
      <c r="C128" s="74"/>
      <c r="D128" s="94"/>
      <c r="E128" s="7"/>
      <c r="F128" s="7"/>
      <c r="G128" s="7"/>
      <c r="H128" s="7"/>
      <c r="J128" s="24"/>
    </row>
    <row r="129" spans="1:10" ht="15.75">
      <c r="A129" s="71"/>
      <c r="B129" s="90"/>
      <c r="C129" s="136"/>
      <c r="D129" s="94"/>
      <c r="E129" s="7"/>
      <c r="F129" s="7"/>
      <c r="G129" s="7"/>
      <c r="H129" s="7"/>
      <c r="J129" s="24"/>
    </row>
    <row r="130" spans="1:10" ht="15.75">
      <c r="A130" s="132"/>
      <c r="B130" s="134"/>
      <c r="C130" s="74"/>
      <c r="D130" s="135"/>
      <c r="E130" s="59"/>
      <c r="F130" s="59"/>
      <c r="G130" s="59"/>
      <c r="H130" s="59"/>
      <c r="J130" s="24"/>
    </row>
    <row r="131" spans="1:10" ht="15.75">
      <c r="A131" s="132"/>
      <c r="B131" s="134"/>
      <c r="C131" s="74"/>
      <c r="D131" s="135"/>
      <c r="E131" s="59"/>
      <c r="F131" s="59"/>
      <c r="G131" s="59"/>
      <c r="H131" s="59"/>
      <c r="J131" s="24"/>
    </row>
    <row r="132" spans="1:10" ht="15.75">
      <c r="A132" s="132"/>
      <c r="B132" s="134"/>
      <c r="C132" s="128"/>
      <c r="D132" s="135"/>
      <c r="E132" s="59"/>
      <c r="F132" s="59"/>
      <c r="G132" s="59"/>
      <c r="H132" s="59"/>
      <c r="J132" s="24"/>
    </row>
    <row r="133" spans="1:10" ht="15.75">
      <c r="A133" s="56"/>
      <c r="B133" s="57"/>
      <c r="C133" s="128"/>
      <c r="D133" s="57"/>
      <c r="E133" s="7"/>
      <c r="F133" s="7"/>
      <c r="G133" s="7"/>
      <c r="H133" s="7"/>
      <c r="J133" s="24"/>
    </row>
    <row r="134" spans="1:10" ht="15.75">
      <c r="A134" s="56"/>
      <c r="B134" s="57"/>
      <c r="D134" s="57"/>
      <c r="E134" s="7"/>
      <c r="F134" s="7"/>
      <c r="G134" s="7"/>
      <c r="H134" s="7"/>
      <c r="J134" s="24"/>
    </row>
    <row r="135" spans="1:10" ht="15.75">
      <c r="A135" s="100"/>
      <c r="B135" s="7"/>
      <c r="D135" s="7"/>
      <c r="E135" s="7"/>
      <c r="F135" s="7"/>
      <c r="G135" s="7"/>
      <c r="H135" s="7"/>
      <c r="J135" s="24"/>
    </row>
    <row r="136" spans="1:10" ht="15.75">
      <c r="A136" s="100"/>
      <c r="B136" s="7"/>
      <c r="D136" s="7"/>
      <c r="E136" s="7"/>
      <c r="F136" s="7"/>
      <c r="G136" s="7"/>
      <c r="H136" s="7"/>
      <c r="J136" s="24"/>
    </row>
    <row r="137" spans="1:10" ht="15.75">
      <c r="A137" s="100"/>
      <c r="B137" s="7"/>
      <c r="D137" s="7"/>
      <c r="E137" s="7"/>
      <c r="F137" s="7"/>
      <c r="G137" s="7"/>
      <c r="H137" s="7"/>
      <c r="J137" s="24"/>
    </row>
    <row r="138" spans="1:10" ht="15.75">
      <c r="A138" s="100"/>
      <c r="B138" s="7"/>
      <c r="D138" s="7"/>
      <c r="E138" s="7"/>
      <c r="F138" s="7"/>
      <c r="G138" s="7"/>
      <c r="H138" s="7"/>
      <c r="J138" s="24"/>
    </row>
    <row r="139" spans="1:8" ht="15.75">
      <c r="A139" s="100"/>
      <c r="B139" s="7"/>
      <c r="D139" s="7"/>
      <c r="E139" s="7"/>
      <c r="F139" s="7"/>
      <c r="G139" s="7"/>
      <c r="H139" s="7"/>
    </row>
    <row r="140" spans="1:8" ht="15.75">
      <c r="A140" s="100"/>
      <c r="B140" s="7"/>
      <c r="D140" s="7"/>
      <c r="E140" s="7"/>
      <c r="F140" s="7"/>
      <c r="G140" s="7"/>
      <c r="H140" s="7"/>
    </row>
    <row r="141" spans="1:8" ht="15.75">
      <c r="A141" s="100"/>
      <c r="B141" s="7"/>
      <c r="D141" s="7"/>
      <c r="E141" s="7"/>
      <c r="F141" s="7"/>
      <c r="G141" s="7"/>
      <c r="H141" s="7"/>
    </row>
    <row r="142" spans="1:8" ht="15.75">
      <c r="A142" s="100"/>
      <c r="B142" s="7"/>
      <c r="D142" s="7"/>
      <c r="E142" s="7"/>
      <c r="F142" s="7"/>
      <c r="G142" s="7"/>
      <c r="H142" s="7"/>
    </row>
    <row r="143" spans="1:8" ht="15.75">
      <c r="A143" s="100"/>
      <c r="B143" s="7"/>
      <c r="D143" s="7"/>
      <c r="E143" s="7"/>
      <c r="F143" s="7"/>
      <c r="G143" s="7"/>
      <c r="H143" s="7"/>
    </row>
    <row r="144" spans="1:8" ht="15.75">
      <c r="A144" s="100"/>
      <c r="B144" s="7"/>
      <c r="D144" s="7"/>
      <c r="E144" s="7"/>
      <c r="F144" s="7"/>
      <c r="G144" s="7"/>
      <c r="H144" s="7"/>
    </row>
    <row r="145" spans="1:8" ht="15.75">
      <c r="A145" s="100"/>
      <c r="B145" s="7"/>
      <c r="D145" s="7"/>
      <c r="E145" s="7"/>
      <c r="F145" s="7"/>
      <c r="G145" s="7"/>
      <c r="H145" s="7"/>
    </row>
    <row r="146" spans="1:8" ht="15.75">
      <c r="A146" s="100"/>
      <c r="B146" s="7"/>
      <c r="D146" s="7"/>
      <c r="E146" s="7"/>
      <c r="F146" s="7"/>
      <c r="G146" s="7"/>
      <c r="H146" s="7"/>
    </row>
    <row r="147" spans="1:8" ht="15.75">
      <c r="A147" s="100"/>
      <c r="B147" s="7"/>
      <c r="D147" s="7"/>
      <c r="E147" s="7"/>
      <c r="F147" s="7"/>
      <c r="G147" s="7"/>
      <c r="H147" s="7"/>
    </row>
    <row r="148" spans="1:8" ht="15.75">
      <c r="A148" s="100"/>
      <c r="B148" s="7"/>
      <c r="D148" s="7"/>
      <c r="E148" s="7"/>
      <c r="F148" s="7"/>
      <c r="G148" s="7"/>
      <c r="H148" s="7"/>
    </row>
    <row r="149" spans="1:8" ht="15.75">
      <c r="A149" s="100"/>
      <c r="B149" s="7"/>
      <c r="D149" s="7"/>
      <c r="E149" s="7"/>
      <c r="F149" s="7"/>
      <c r="G149" s="7"/>
      <c r="H149" s="7"/>
    </row>
    <row r="150" spans="1:8" ht="15.75">
      <c r="A150" s="100"/>
      <c r="B150" s="7"/>
      <c r="D150" s="7"/>
      <c r="E150" s="7"/>
      <c r="F150" s="7"/>
      <c r="G150" s="7"/>
      <c r="H150" s="7"/>
    </row>
    <row r="151" spans="1:8" ht="15.75">
      <c r="A151" s="100"/>
      <c r="B151" s="7"/>
      <c r="D151" s="7"/>
      <c r="E151" s="7"/>
      <c r="F151" s="7"/>
      <c r="G151" s="7"/>
      <c r="H151" s="7"/>
    </row>
    <row r="152" spans="1:8" ht="15.75">
      <c r="A152" s="100"/>
      <c r="B152" s="7"/>
      <c r="D152" s="7"/>
      <c r="E152" s="7"/>
      <c r="F152" s="7"/>
      <c r="G152" s="7"/>
      <c r="H152" s="7"/>
    </row>
    <row r="153" spans="1:8" ht="15.75">
      <c r="A153" s="100"/>
      <c r="B153" s="7"/>
      <c r="D153" s="7"/>
      <c r="E153" s="7"/>
      <c r="F153" s="7"/>
      <c r="G153" s="7"/>
      <c r="H153" s="7"/>
    </row>
    <row r="154" spans="1:8" ht="15.75">
      <c r="A154" s="100"/>
      <c r="B154" s="7"/>
      <c r="C154" s="133" t="s">
        <v>133</v>
      </c>
      <c r="D154" s="7"/>
      <c r="E154" s="7"/>
      <c r="F154" s="7"/>
      <c r="G154" s="7"/>
      <c r="H154" s="7"/>
    </row>
    <row r="155" spans="1:8" ht="15.75">
      <c r="A155" s="71"/>
      <c r="B155" s="2" t="s">
        <v>135</v>
      </c>
      <c r="C155" s="74"/>
      <c r="D155" s="94"/>
      <c r="E155" s="7"/>
      <c r="F155" s="7"/>
      <c r="G155" s="7"/>
      <c r="H155" s="7"/>
    </row>
    <row r="156" spans="1:8" ht="15.75">
      <c r="A156" s="71"/>
      <c r="B156" s="90"/>
      <c r="C156" s="74"/>
      <c r="D156" s="94"/>
      <c r="E156" s="7"/>
      <c r="F156" s="7"/>
      <c r="G156" s="7"/>
      <c r="H156" s="7"/>
    </row>
    <row r="157" spans="1:8" ht="15.75">
      <c r="A157" s="71"/>
      <c r="B157" s="90"/>
      <c r="C157" s="74"/>
      <c r="D157" s="94"/>
      <c r="E157" s="7"/>
      <c r="F157" s="7"/>
      <c r="G157" s="7"/>
      <c r="H157" s="7"/>
    </row>
    <row r="158" spans="1:8" ht="15.75">
      <c r="A158" s="71"/>
      <c r="B158" s="90"/>
      <c r="C158" s="74"/>
      <c r="D158" s="94"/>
      <c r="E158" s="7"/>
      <c r="F158" s="7"/>
      <c r="G158" s="7"/>
      <c r="H158" s="7"/>
    </row>
    <row r="159" spans="1:8" ht="15.75">
      <c r="A159" s="71"/>
      <c r="B159" s="90"/>
      <c r="C159" s="136" t="s">
        <v>134</v>
      </c>
      <c r="D159" s="94"/>
      <c r="E159" s="7"/>
      <c r="F159" s="7"/>
      <c r="G159" s="7"/>
      <c r="H159" s="7"/>
    </row>
    <row r="160" spans="1:8" ht="12.75">
      <c r="A160" s="132"/>
      <c r="B160" s="134" t="s">
        <v>136</v>
      </c>
      <c r="C160" s="74"/>
      <c r="D160" s="135"/>
      <c r="E160" s="59"/>
      <c r="F160" s="59"/>
      <c r="G160" s="59"/>
      <c r="H160" s="59"/>
    </row>
    <row r="161" spans="1:8" ht="12.75">
      <c r="A161" s="132"/>
      <c r="B161" s="134"/>
      <c r="C161" s="74" t="s">
        <v>132</v>
      </c>
      <c r="D161" s="135"/>
      <c r="E161" s="59"/>
      <c r="F161" s="59"/>
      <c r="G161" s="59"/>
      <c r="H161" s="59"/>
    </row>
    <row r="162" spans="1:8" ht="15.75">
      <c r="A162" s="132"/>
      <c r="B162" s="134" t="s">
        <v>131</v>
      </c>
      <c r="C162" s="128"/>
      <c r="D162" s="135"/>
      <c r="E162" s="59"/>
      <c r="F162" s="59"/>
      <c r="G162" s="59"/>
      <c r="H162" s="59"/>
    </row>
    <row r="163" spans="1:8" ht="15.75">
      <c r="A163" s="56"/>
      <c r="B163" s="57"/>
      <c r="D163" s="57"/>
      <c r="E163" s="7"/>
      <c r="F163" s="7"/>
      <c r="G163" s="7"/>
      <c r="H163" s="7"/>
    </row>
    <row r="164" spans="1:8" ht="15.75">
      <c r="A164" s="100"/>
      <c r="B164" s="7"/>
      <c r="D164" s="7"/>
      <c r="E164" s="7"/>
      <c r="F164" s="7"/>
      <c r="G164" s="7"/>
      <c r="H164" s="7"/>
    </row>
    <row r="165" spans="1:8" ht="15.75">
      <c r="A165" s="100"/>
      <c r="B165" s="7"/>
      <c r="D165" s="7"/>
      <c r="E165" s="7"/>
      <c r="F165" s="7"/>
      <c r="G165" s="7"/>
      <c r="H165" s="7"/>
    </row>
    <row r="166" spans="1:8" ht="15.75">
      <c r="A166" s="100"/>
      <c r="B166" s="7"/>
      <c r="D166" s="7"/>
      <c r="E166" s="7"/>
      <c r="F166" s="7"/>
      <c r="G166" s="7"/>
      <c r="H166" s="7"/>
    </row>
    <row r="167" spans="1:8" ht="15.75">
      <c r="A167" s="100"/>
      <c r="B167" s="7"/>
      <c r="D167" s="7"/>
      <c r="E167" s="7"/>
      <c r="F167" s="7"/>
      <c r="G167" s="7"/>
      <c r="H167" s="7"/>
    </row>
    <row r="168" spans="1:8" ht="15.75">
      <c r="A168" s="100"/>
      <c r="B168" s="7"/>
      <c r="D168" s="7"/>
      <c r="E168" s="7"/>
      <c r="F168" s="7"/>
      <c r="G168" s="7"/>
      <c r="H168" s="7"/>
    </row>
    <row r="169" spans="1:8" ht="15.75">
      <c r="A169" s="100"/>
      <c r="B169" s="7"/>
      <c r="D169" s="7"/>
      <c r="E169" s="7"/>
      <c r="F169" s="7"/>
      <c r="G169" s="7"/>
      <c r="H169" s="7"/>
    </row>
    <row r="170" spans="1:8" ht="15.75">
      <c r="A170" s="100"/>
      <c r="B170" s="7"/>
      <c r="D170" s="7"/>
      <c r="E170" s="7"/>
      <c r="F170" s="7"/>
      <c r="G170" s="7"/>
      <c r="H170" s="7"/>
    </row>
    <row r="171" spans="1:8" ht="15.75">
      <c r="A171" s="100"/>
      <c r="B171" s="7"/>
      <c r="D171" s="7"/>
      <c r="E171" s="7"/>
      <c r="F171" s="7"/>
      <c r="G171" s="7"/>
      <c r="H171" s="7"/>
    </row>
    <row r="172" spans="1:8" ht="15.75">
      <c r="A172" s="100"/>
      <c r="B172" s="7"/>
      <c r="D172" s="7"/>
      <c r="E172" s="7"/>
      <c r="F172" s="7"/>
      <c r="G172" s="7"/>
      <c r="H172" s="7"/>
    </row>
    <row r="173" spans="1:8" ht="15.75">
      <c r="A173" s="100"/>
      <c r="B173" s="7"/>
      <c r="D173" s="7"/>
      <c r="E173" s="7"/>
      <c r="F173" s="7"/>
      <c r="G173" s="7"/>
      <c r="H173" s="7"/>
    </row>
  </sheetData>
  <sheetProtection/>
  <mergeCells count="23">
    <mergeCell ref="D60:D69"/>
    <mergeCell ref="A67:A68"/>
    <mergeCell ref="A80:A82"/>
    <mergeCell ref="A37:A38"/>
    <mergeCell ref="A40:A42"/>
    <mergeCell ref="A43:A45"/>
    <mergeCell ref="D56:D57"/>
    <mergeCell ref="A56:A57"/>
    <mergeCell ref="D53:D55"/>
    <mergeCell ref="A64:A66"/>
    <mergeCell ref="A1:D1"/>
    <mergeCell ref="A2:D2"/>
    <mergeCell ref="A3:D3"/>
    <mergeCell ref="A8:A9"/>
    <mergeCell ref="A10:A11"/>
    <mergeCell ref="D8:D10"/>
    <mergeCell ref="A124:D124"/>
    <mergeCell ref="A109:A111"/>
    <mergeCell ref="A123:D123"/>
    <mergeCell ref="A122:D122"/>
    <mergeCell ref="A106:A108"/>
    <mergeCell ref="D87:D100"/>
    <mergeCell ref="D105:D109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R122"/>
  <sheetViews>
    <sheetView zoomScalePageLayoutView="0" workbookViewId="0" topLeftCell="A121">
      <selection activeCell="O114" sqref="O114"/>
    </sheetView>
  </sheetViews>
  <sheetFormatPr defaultColWidth="175.7109375" defaultRowHeight="12.75"/>
  <cols>
    <col min="1" max="1" width="6.00390625" style="72" customWidth="1"/>
    <col min="2" max="2" width="56.00390625" style="82" customWidth="1"/>
    <col min="3" max="3" width="17.57421875" style="74" hidden="1" customWidth="1"/>
    <col min="4" max="4" width="9.140625" style="7" hidden="1" customWidth="1"/>
    <col min="5" max="5" width="9.28125" style="7" hidden="1" customWidth="1"/>
    <col min="6" max="6" width="11.421875" style="7" hidden="1" customWidth="1"/>
    <col min="7" max="7" width="8.8515625" style="7" hidden="1" customWidth="1"/>
    <col min="8" max="8" width="14.00390625" style="7" hidden="1" customWidth="1"/>
    <col min="9" max="9" width="15.7109375" style="7" hidden="1" customWidth="1"/>
    <col min="10" max="10" width="16.421875" style="59" hidden="1" customWidth="1"/>
    <col min="11" max="11" width="17.28125" style="74" customWidth="1"/>
    <col min="12" max="12" width="16.140625" style="91" customWidth="1"/>
    <col min="13" max="13" width="15.140625" style="1" customWidth="1"/>
    <col min="14" max="15" width="14.00390625" style="1" customWidth="1"/>
    <col min="16" max="255" width="9.140625" style="1" customWidth="1"/>
    <col min="256" max="16384" width="175.7109375" style="1" customWidth="1"/>
  </cols>
  <sheetData>
    <row r="1" spans="3:12" ht="8.25" customHeight="1">
      <c r="C1" s="217" t="s">
        <v>137</v>
      </c>
      <c r="D1" s="217"/>
      <c r="E1" s="217"/>
      <c r="F1" s="217"/>
      <c r="G1" s="217"/>
      <c r="H1" s="217"/>
      <c r="I1" s="217"/>
      <c r="J1" s="217"/>
      <c r="K1" s="217"/>
      <c r="L1" s="217"/>
    </row>
    <row r="2" spans="1:12" ht="52.5" customHeight="1">
      <c r="A2" s="218" t="s">
        <v>242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</row>
    <row r="3" spans="1:12" ht="26.25" customHeight="1">
      <c r="A3" s="219" t="s">
        <v>236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4:10" ht="23.25" customHeight="1" hidden="1">
      <c r="D4" s="2"/>
      <c r="E4" s="2"/>
      <c r="F4" s="2"/>
      <c r="G4" s="2"/>
      <c r="H4" s="3">
        <v>8435</v>
      </c>
      <c r="I4" s="4"/>
      <c r="J4" s="5" t="e">
        <f>H4/I4*100</f>
        <v>#DIV/0!</v>
      </c>
    </row>
    <row r="5" spans="1:16" ht="51.75" customHeight="1">
      <c r="A5" s="8" t="s">
        <v>1</v>
      </c>
      <c r="B5" s="81" t="s">
        <v>2</v>
      </c>
      <c r="C5" s="75" t="s">
        <v>3</v>
      </c>
      <c r="D5" s="61" t="s">
        <v>4</v>
      </c>
      <c r="E5" s="61" t="s">
        <v>5</v>
      </c>
      <c r="F5" s="61" t="s">
        <v>6</v>
      </c>
      <c r="G5" s="60" t="s">
        <v>7</v>
      </c>
      <c r="H5" s="61" t="s">
        <v>8</v>
      </c>
      <c r="I5" s="61" t="s">
        <v>9</v>
      </c>
      <c r="J5" s="61" t="s">
        <v>10</v>
      </c>
      <c r="K5" s="75" t="s">
        <v>241</v>
      </c>
      <c r="L5" s="75" t="s">
        <v>138</v>
      </c>
      <c r="M5" s="7"/>
      <c r="N5" s="7"/>
      <c r="O5" s="7"/>
      <c r="P5" s="7"/>
    </row>
    <row r="6" spans="1:16" ht="29.25" customHeight="1">
      <c r="A6" s="8" t="s">
        <v>11</v>
      </c>
      <c r="B6" s="81" t="s">
        <v>237</v>
      </c>
      <c r="C6" s="141"/>
      <c r="D6" s="10"/>
      <c r="E6" s="10"/>
      <c r="F6" s="10"/>
      <c r="G6" s="10"/>
      <c r="H6" s="11">
        <f>SUM(H7)</f>
        <v>228107.9186312519</v>
      </c>
      <c r="I6" s="11">
        <f>H6*1.18</f>
        <v>269167.3439848772</v>
      </c>
      <c r="J6" s="12">
        <f>SUM(J7)</f>
        <v>2.253585443896976</v>
      </c>
      <c r="K6" s="141"/>
      <c r="L6" s="61"/>
      <c r="M6" s="62"/>
      <c r="N6" s="7"/>
      <c r="O6" s="7"/>
      <c r="P6" s="7"/>
    </row>
    <row r="7" spans="1:16" ht="29.25" customHeight="1" hidden="1">
      <c r="A7" s="6">
        <v>1</v>
      </c>
      <c r="B7" s="83" t="s">
        <v>12</v>
      </c>
      <c r="C7" s="76"/>
      <c r="D7" s="13"/>
      <c r="E7" s="13"/>
      <c r="F7" s="13"/>
      <c r="G7" s="13"/>
      <c r="H7" s="13">
        <f>H8+H10</f>
        <v>228107.9186312519</v>
      </c>
      <c r="I7" s="13">
        <f>H7*1.18</f>
        <v>269167.3439848772</v>
      </c>
      <c r="J7" s="14">
        <f>SUM(J8:J10)</f>
        <v>2.253585443896976</v>
      </c>
      <c r="K7" s="76"/>
      <c r="L7" s="92">
        <f>J7*1.18</f>
        <v>2.6592308237984312</v>
      </c>
      <c r="M7" s="7"/>
      <c r="N7" s="7"/>
      <c r="O7" s="7"/>
      <c r="P7" s="7"/>
    </row>
    <row r="8" spans="1:16" s="25" customFormat="1" ht="30" customHeight="1">
      <c r="A8" s="220" t="s">
        <v>145</v>
      </c>
      <c r="B8" s="84" t="s">
        <v>166</v>
      </c>
      <c r="C8" s="40" t="s">
        <v>69</v>
      </c>
      <c r="D8" s="17" t="s">
        <v>14</v>
      </c>
      <c r="E8" s="18">
        <v>1.7145377985181445</v>
      </c>
      <c r="F8" s="19">
        <v>156</v>
      </c>
      <c r="G8" s="20">
        <f>692.3*104.2%</f>
        <v>721.3765999999999</v>
      </c>
      <c r="H8" s="21">
        <f>F8*E8*G8</f>
        <v>192945.08183597465</v>
      </c>
      <c r="I8" s="22">
        <f>H8*1.18</f>
        <v>227675.19656645006</v>
      </c>
      <c r="J8" s="23">
        <f>H8/12/$H$4</f>
        <v>1.9061952364747543</v>
      </c>
      <c r="K8" s="40" t="s">
        <v>69</v>
      </c>
      <c r="L8" s="185"/>
      <c r="M8" s="24"/>
      <c r="N8" s="24"/>
      <c r="O8" s="24"/>
      <c r="P8" s="24"/>
    </row>
    <row r="9" spans="1:16" s="25" customFormat="1" ht="21" customHeight="1" hidden="1">
      <c r="A9" s="221"/>
      <c r="B9" s="84" t="s">
        <v>64</v>
      </c>
      <c r="C9" s="64"/>
      <c r="D9" s="26"/>
      <c r="E9" s="26"/>
      <c r="F9" s="26"/>
      <c r="G9" s="26"/>
      <c r="H9" s="26"/>
      <c r="I9" s="26"/>
      <c r="J9" s="26"/>
      <c r="K9" s="64"/>
      <c r="L9" s="193"/>
      <c r="M9" s="24"/>
      <c r="N9" s="24"/>
      <c r="O9" s="24"/>
      <c r="P9" s="24"/>
    </row>
    <row r="10" spans="1:16" s="25" customFormat="1" ht="29.25" customHeight="1" collapsed="1">
      <c r="A10" s="97" t="s">
        <v>145</v>
      </c>
      <c r="B10" s="84" t="s">
        <v>167</v>
      </c>
      <c r="C10" s="40" t="s">
        <v>70</v>
      </c>
      <c r="D10" s="17" t="s">
        <v>14</v>
      </c>
      <c r="E10" s="18">
        <v>4.062006446572343</v>
      </c>
      <c r="F10" s="19">
        <v>12</v>
      </c>
      <c r="G10" s="20">
        <f>692.3*104.2%</f>
        <v>721.3765999999999</v>
      </c>
      <c r="H10" s="21">
        <f>F10*E10*G10</f>
        <v>35162.83679527725</v>
      </c>
      <c r="I10" s="22">
        <f>H10*1.18</f>
        <v>41492.14741842716</v>
      </c>
      <c r="J10" s="23">
        <f>H10/12/$H$4</f>
        <v>0.34739020742222143</v>
      </c>
      <c r="K10" s="40" t="s">
        <v>70</v>
      </c>
      <c r="L10" s="193"/>
      <c r="M10" s="24"/>
      <c r="N10" s="24"/>
      <c r="O10" s="24"/>
      <c r="P10" s="24"/>
    </row>
    <row r="11" spans="1:16" s="25" customFormat="1" ht="20.25" customHeight="1">
      <c r="A11" s="97" t="s">
        <v>145</v>
      </c>
      <c r="B11" s="84" t="s">
        <v>168</v>
      </c>
      <c r="C11" s="64" t="s">
        <v>65</v>
      </c>
      <c r="D11" s="26"/>
      <c r="E11" s="26"/>
      <c r="F11" s="26"/>
      <c r="G11" s="26"/>
      <c r="H11" s="26"/>
      <c r="I11" s="26"/>
      <c r="J11" s="26"/>
      <c r="K11" s="64" t="s">
        <v>65</v>
      </c>
      <c r="L11" s="193"/>
      <c r="M11" s="24"/>
      <c r="N11" s="24"/>
      <c r="O11" s="24"/>
      <c r="P11" s="24"/>
    </row>
    <row r="12" spans="1:16" s="25" customFormat="1" ht="45.75" customHeight="1">
      <c r="A12" s="97" t="s">
        <v>145</v>
      </c>
      <c r="B12" s="84" t="s">
        <v>169</v>
      </c>
      <c r="C12" s="64" t="s">
        <v>65</v>
      </c>
      <c r="D12" s="26"/>
      <c r="E12" s="26"/>
      <c r="F12" s="26"/>
      <c r="G12" s="26"/>
      <c r="H12" s="26"/>
      <c r="I12" s="26"/>
      <c r="J12" s="26"/>
      <c r="K12" s="64" t="s">
        <v>65</v>
      </c>
      <c r="L12" s="193"/>
      <c r="M12" s="24"/>
      <c r="N12" s="24"/>
      <c r="O12" s="24"/>
      <c r="P12" s="24"/>
    </row>
    <row r="13" spans="1:16" s="25" customFormat="1" ht="19.5" customHeight="1">
      <c r="A13" s="97" t="s">
        <v>145</v>
      </c>
      <c r="B13" s="84" t="s">
        <v>170</v>
      </c>
      <c r="C13" s="64" t="s">
        <v>65</v>
      </c>
      <c r="D13" s="26"/>
      <c r="E13" s="26"/>
      <c r="F13" s="26"/>
      <c r="G13" s="26"/>
      <c r="H13" s="26"/>
      <c r="I13" s="26"/>
      <c r="J13" s="26"/>
      <c r="K13" s="64" t="s">
        <v>65</v>
      </c>
      <c r="L13" s="193"/>
      <c r="M13" s="24"/>
      <c r="N13" s="24"/>
      <c r="O13" s="24"/>
      <c r="P13" s="24"/>
    </row>
    <row r="14" spans="1:16" s="25" customFormat="1" ht="18" customHeight="1">
      <c r="A14" s="97" t="s">
        <v>145</v>
      </c>
      <c r="B14" s="84" t="s">
        <v>171</v>
      </c>
      <c r="C14" s="64" t="s">
        <v>28</v>
      </c>
      <c r="D14" s="26"/>
      <c r="E14" s="26"/>
      <c r="F14" s="26"/>
      <c r="G14" s="26"/>
      <c r="H14" s="26"/>
      <c r="I14" s="26"/>
      <c r="J14" s="26"/>
      <c r="K14" s="64" t="s">
        <v>28</v>
      </c>
      <c r="L14" s="222"/>
      <c r="M14" s="24"/>
      <c r="N14" s="24"/>
      <c r="O14" s="24"/>
      <c r="P14" s="24"/>
    </row>
    <row r="15" spans="1:16" s="25" customFormat="1" ht="20.25" customHeight="1">
      <c r="A15" s="97" t="s">
        <v>145</v>
      </c>
      <c r="B15" s="84" t="s">
        <v>172</v>
      </c>
      <c r="C15" s="64" t="s">
        <v>22</v>
      </c>
      <c r="D15" s="26"/>
      <c r="E15" s="26"/>
      <c r="F15" s="26"/>
      <c r="G15" s="26"/>
      <c r="H15" s="26"/>
      <c r="I15" s="26"/>
      <c r="J15" s="26"/>
      <c r="K15" s="64" t="s">
        <v>22</v>
      </c>
      <c r="L15" s="222"/>
      <c r="M15" s="24"/>
      <c r="N15" s="24"/>
      <c r="O15" s="24"/>
      <c r="P15" s="24"/>
    </row>
    <row r="16" spans="1:16" s="25" customFormat="1" ht="29.25" customHeight="1">
      <c r="A16" s="28" t="s">
        <v>145</v>
      </c>
      <c r="B16" s="84" t="s">
        <v>173</v>
      </c>
      <c r="C16" s="40" t="s">
        <v>20</v>
      </c>
      <c r="D16" s="35" t="s">
        <v>14</v>
      </c>
      <c r="E16" s="36">
        <v>0.24160706427499154</v>
      </c>
      <c r="F16" s="16">
        <v>59</v>
      </c>
      <c r="G16" s="34">
        <v>31</v>
      </c>
      <c r="H16" s="38">
        <f>F16*E16*G16</f>
        <v>441.8993205589595</v>
      </c>
      <c r="I16" s="31">
        <f>H16*1.18</f>
        <v>521.4411982595722</v>
      </c>
      <c r="J16" s="23">
        <f>H16/$H$4/12</f>
        <v>0.004365731283925702</v>
      </c>
      <c r="K16" s="40" t="s">
        <v>20</v>
      </c>
      <c r="L16" s="222"/>
      <c r="M16" s="24"/>
      <c r="N16" s="24"/>
      <c r="O16" s="24"/>
      <c r="P16" s="24"/>
    </row>
    <row r="17" spans="1:16" s="25" customFormat="1" ht="23.25" customHeight="1">
      <c r="A17" s="28" t="s">
        <v>145</v>
      </c>
      <c r="B17" s="85" t="s">
        <v>174</v>
      </c>
      <c r="C17" s="40"/>
      <c r="D17" s="29"/>
      <c r="E17" s="29"/>
      <c r="F17" s="29"/>
      <c r="G17" s="29"/>
      <c r="H17" s="39">
        <f>SUM(H20:H20)</f>
        <v>17183.6</v>
      </c>
      <c r="I17" s="31">
        <f>H17*1.18</f>
        <v>20276.647999999997</v>
      </c>
      <c r="J17" s="31">
        <f>SUM(J20:J20)</f>
        <v>0.16976486860304285</v>
      </c>
      <c r="K17" s="40" t="s">
        <v>20</v>
      </c>
      <c r="L17" s="222"/>
      <c r="M17" s="24"/>
      <c r="N17" s="24"/>
      <c r="O17" s="24"/>
      <c r="P17" s="24"/>
    </row>
    <row r="18" spans="1:16" s="25" customFormat="1" ht="23.25" customHeight="1">
      <c r="A18" s="28" t="s">
        <v>145</v>
      </c>
      <c r="B18" s="85" t="s">
        <v>175</v>
      </c>
      <c r="C18" s="40"/>
      <c r="D18" s="29"/>
      <c r="E18" s="29"/>
      <c r="F18" s="29"/>
      <c r="G18" s="29"/>
      <c r="H18" s="39">
        <f>SUM(H21:H21)</f>
        <v>2092.0138741081573</v>
      </c>
      <c r="I18" s="31">
        <f>H18*1.18</f>
        <v>2468.5763714476257</v>
      </c>
      <c r="J18" s="31">
        <f>SUM(J21:J21)</f>
        <v>0.020667989271963616</v>
      </c>
      <c r="K18" s="40" t="s">
        <v>89</v>
      </c>
      <c r="L18" s="195"/>
      <c r="M18" s="24"/>
      <c r="N18" s="24"/>
      <c r="O18" s="24"/>
      <c r="P18" s="24"/>
    </row>
    <row r="19" spans="1:16" s="25" customFormat="1" ht="29.25" customHeight="1">
      <c r="A19" s="28" t="s">
        <v>145</v>
      </c>
      <c r="B19" s="85" t="s">
        <v>176</v>
      </c>
      <c r="C19" s="40"/>
      <c r="D19" s="29"/>
      <c r="E19" s="29"/>
      <c r="F19" s="29"/>
      <c r="G19" s="29"/>
      <c r="H19" s="39"/>
      <c r="I19" s="31"/>
      <c r="J19" s="31"/>
      <c r="K19" s="40" t="s">
        <v>21</v>
      </c>
      <c r="L19" s="195"/>
      <c r="M19" s="24"/>
      <c r="N19" s="24"/>
      <c r="O19" s="24"/>
      <c r="P19" s="24"/>
    </row>
    <row r="20" spans="1:16" s="25" customFormat="1" ht="21" customHeight="1">
      <c r="A20" s="97" t="s">
        <v>145</v>
      </c>
      <c r="B20" s="84" t="s">
        <v>177</v>
      </c>
      <c r="C20" s="40" t="s">
        <v>21</v>
      </c>
      <c r="D20" s="47" t="s">
        <v>24</v>
      </c>
      <c r="E20" s="48">
        <v>14.44</v>
      </c>
      <c r="F20" s="19">
        <v>119</v>
      </c>
      <c r="G20" s="34">
        <v>10</v>
      </c>
      <c r="H20" s="38">
        <f>F20*E20*G20</f>
        <v>17183.6</v>
      </c>
      <c r="I20" s="31">
        <f aca="true" t="shared" si="0" ref="I20:I27">H20*1.18</f>
        <v>20276.647999999997</v>
      </c>
      <c r="J20" s="23">
        <f>H20/$H$4/12</f>
        <v>0.16976486860304285</v>
      </c>
      <c r="K20" s="40" t="s">
        <v>21</v>
      </c>
      <c r="L20" s="195"/>
      <c r="M20" s="24"/>
      <c r="N20" s="24"/>
      <c r="O20" s="24"/>
      <c r="P20" s="24"/>
    </row>
    <row r="21" spans="1:16" s="25" customFormat="1" ht="21.75" customHeight="1">
      <c r="A21" s="96" t="s">
        <v>145</v>
      </c>
      <c r="B21" s="85" t="s">
        <v>178</v>
      </c>
      <c r="C21" s="78" t="s">
        <v>26</v>
      </c>
      <c r="D21" s="16" t="s">
        <v>27</v>
      </c>
      <c r="E21" s="36">
        <v>88.3302598424319</v>
      </c>
      <c r="F21" s="17">
        <v>2</v>
      </c>
      <c r="G21" s="34">
        <f>1184.2/100</f>
        <v>11.842</v>
      </c>
      <c r="H21" s="38">
        <f>F21*E21*G21</f>
        <v>2092.0138741081573</v>
      </c>
      <c r="I21" s="31">
        <f t="shared" si="0"/>
        <v>2468.5763714476257</v>
      </c>
      <c r="J21" s="23">
        <f>H21/$H$4/12</f>
        <v>0.020667989271963616</v>
      </c>
      <c r="K21" s="40" t="s">
        <v>26</v>
      </c>
      <c r="L21" s="195"/>
      <c r="M21" s="49"/>
      <c r="N21" s="24"/>
      <c r="O21" s="24"/>
      <c r="P21" s="24"/>
    </row>
    <row r="22" spans="1:16" s="25" customFormat="1" ht="39.75" customHeight="1">
      <c r="A22" s="28" t="s">
        <v>145</v>
      </c>
      <c r="B22" s="84" t="s">
        <v>179</v>
      </c>
      <c r="C22" s="40" t="s">
        <v>30</v>
      </c>
      <c r="D22" s="41" t="s">
        <v>14</v>
      </c>
      <c r="E22" s="42">
        <v>1.8422538650968099</v>
      </c>
      <c r="F22" s="40">
        <v>32</v>
      </c>
      <c r="G22" s="43">
        <v>31</v>
      </c>
      <c r="H22" s="44">
        <f>F22*E22*G22</f>
        <v>1827.5158341760355</v>
      </c>
      <c r="I22" s="45">
        <f t="shared" si="0"/>
        <v>2156.468684327722</v>
      </c>
      <c r="J22" s="46">
        <f>H22/$H$4/12</f>
        <v>0.01805488869962493</v>
      </c>
      <c r="K22" s="40" t="s">
        <v>29</v>
      </c>
      <c r="L22" s="195"/>
      <c r="M22" s="40"/>
      <c r="N22" s="24"/>
      <c r="O22" s="24"/>
      <c r="P22" s="24"/>
    </row>
    <row r="23" spans="1:16" s="25" customFormat="1" ht="45.75" customHeight="1" hidden="1">
      <c r="A23" s="28" t="s">
        <v>31</v>
      </c>
      <c r="B23" s="84" t="s">
        <v>32</v>
      </c>
      <c r="C23" s="40" t="s">
        <v>29</v>
      </c>
      <c r="D23" s="41" t="s">
        <v>14</v>
      </c>
      <c r="E23" s="42">
        <v>2.4976130269427244</v>
      </c>
      <c r="F23" s="40">
        <v>110</v>
      </c>
      <c r="G23" s="43">
        <v>0</v>
      </c>
      <c r="H23" s="44">
        <f>F23*E23*G23</f>
        <v>0</v>
      </c>
      <c r="I23" s="45">
        <f t="shared" si="0"/>
        <v>0</v>
      </c>
      <c r="J23" s="46">
        <f>H23/$H$4/12</f>
        <v>0</v>
      </c>
      <c r="K23" s="50"/>
      <c r="L23" s="195"/>
      <c r="M23" s="24"/>
      <c r="N23" s="24"/>
      <c r="O23" s="24"/>
      <c r="P23" s="24"/>
    </row>
    <row r="24" spans="1:16" s="25" customFormat="1" ht="36.75" customHeight="1">
      <c r="A24" s="28" t="s">
        <v>145</v>
      </c>
      <c r="B24" s="87" t="s">
        <v>180</v>
      </c>
      <c r="C24" s="40" t="s">
        <v>33</v>
      </c>
      <c r="D24" s="41" t="s">
        <v>34</v>
      </c>
      <c r="E24" s="42">
        <v>72.18</v>
      </c>
      <c r="F24" s="40">
        <v>21</v>
      </c>
      <c r="G24" s="43">
        <f>G22*0.1</f>
        <v>3.1</v>
      </c>
      <c r="H24" s="44">
        <f>F24*E24*G24</f>
        <v>4698.918000000001</v>
      </c>
      <c r="I24" s="45">
        <f t="shared" si="0"/>
        <v>5544.72324</v>
      </c>
      <c r="J24" s="46">
        <f>H24/$H$4/12</f>
        <v>0.046422821576763494</v>
      </c>
      <c r="K24" s="40" t="s">
        <v>33</v>
      </c>
      <c r="L24" s="195"/>
      <c r="M24" s="24"/>
      <c r="N24" s="24"/>
      <c r="O24" s="24"/>
      <c r="P24" s="24"/>
    </row>
    <row r="25" spans="1:16" s="25" customFormat="1" ht="21" customHeight="1">
      <c r="A25" s="137" t="s">
        <v>145</v>
      </c>
      <c r="B25" s="85" t="s">
        <v>181</v>
      </c>
      <c r="C25" s="50"/>
      <c r="D25" s="34"/>
      <c r="E25" s="34"/>
      <c r="F25" s="34"/>
      <c r="G25" s="34"/>
      <c r="H25" s="17" t="e">
        <f>#REF!+H26</f>
        <v>#REF!</v>
      </c>
      <c r="I25" s="17" t="e">
        <f t="shared" si="0"/>
        <v>#REF!</v>
      </c>
      <c r="J25" s="23" t="e">
        <f>#REF!+J26</f>
        <v>#REF!</v>
      </c>
      <c r="K25" s="151"/>
      <c r="L25" s="195"/>
      <c r="M25" s="24"/>
      <c r="N25" s="24"/>
      <c r="O25" s="24"/>
      <c r="P25" s="24"/>
    </row>
    <row r="26" spans="1:16" s="25" customFormat="1" ht="19.5" customHeight="1">
      <c r="A26" s="28" t="s">
        <v>145</v>
      </c>
      <c r="B26" s="85" t="s">
        <v>182</v>
      </c>
      <c r="C26" s="50" t="s">
        <v>35</v>
      </c>
      <c r="D26" s="43" t="s">
        <v>34</v>
      </c>
      <c r="E26" s="43">
        <v>105.4</v>
      </c>
      <c r="F26" s="43">
        <v>2</v>
      </c>
      <c r="G26" s="43">
        <f>6702.7*0.1*0.2</f>
        <v>134.054</v>
      </c>
      <c r="H26" s="45">
        <f>G26*E26*F26</f>
        <v>28258.5832</v>
      </c>
      <c r="I26" s="40">
        <f t="shared" si="0"/>
        <v>33345.128176</v>
      </c>
      <c r="J26" s="51">
        <f>H26/12/$H$4</f>
        <v>0.2791798379766845</v>
      </c>
      <c r="K26" s="40"/>
      <c r="L26" s="196"/>
      <c r="M26" s="24"/>
      <c r="N26" s="24"/>
      <c r="O26" s="24"/>
      <c r="P26" s="24"/>
    </row>
    <row r="27" spans="1:16" s="25" customFormat="1" ht="39" customHeight="1">
      <c r="A27" s="28" t="s">
        <v>145</v>
      </c>
      <c r="B27" s="84" t="s">
        <v>183</v>
      </c>
      <c r="C27" s="40" t="s">
        <v>36</v>
      </c>
      <c r="D27" s="40" t="s">
        <v>34</v>
      </c>
      <c r="E27" s="42">
        <v>192.07761609861825</v>
      </c>
      <c r="F27" s="40">
        <v>32</v>
      </c>
      <c r="G27" s="52" t="e">
        <f>#REF!/1000*2</f>
        <v>#REF!</v>
      </c>
      <c r="H27" s="46" t="e">
        <f>G27*E27*F27</f>
        <v>#REF!</v>
      </c>
      <c r="I27" s="53" t="e">
        <f t="shared" si="0"/>
        <v>#REF!</v>
      </c>
      <c r="J27" s="46" t="e">
        <f>H27/12/$H$4</f>
        <v>#REF!</v>
      </c>
      <c r="K27" s="40" t="s">
        <v>36</v>
      </c>
      <c r="L27" s="188"/>
      <c r="M27" s="24"/>
      <c r="N27" s="24"/>
      <c r="O27" s="24"/>
      <c r="P27" s="24"/>
    </row>
    <row r="28" spans="1:16" s="25" customFormat="1" ht="27.75" customHeight="1">
      <c r="A28" s="28" t="s">
        <v>145</v>
      </c>
      <c r="B28" s="84" t="s">
        <v>184</v>
      </c>
      <c r="C28" s="40" t="s">
        <v>36</v>
      </c>
      <c r="D28" s="40"/>
      <c r="E28" s="40"/>
      <c r="F28" s="40"/>
      <c r="G28" s="40"/>
      <c r="H28" s="54"/>
      <c r="I28" s="45"/>
      <c r="J28" s="43"/>
      <c r="K28" s="40" t="s">
        <v>36</v>
      </c>
      <c r="L28" s="197"/>
      <c r="M28" s="24"/>
      <c r="N28" s="24"/>
      <c r="O28" s="24"/>
      <c r="P28" s="24"/>
    </row>
    <row r="29" spans="1:16" s="25" customFormat="1" ht="38.25" customHeight="1">
      <c r="A29" s="28" t="s">
        <v>145</v>
      </c>
      <c r="B29" s="84" t="s">
        <v>185</v>
      </c>
      <c r="C29" s="40" t="s">
        <v>21</v>
      </c>
      <c r="D29" s="40" t="s">
        <v>37</v>
      </c>
      <c r="E29" s="42">
        <v>21.442626954405494</v>
      </c>
      <c r="F29" s="40">
        <v>21</v>
      </c>
      <c r="G29" s="40">
        <v>31</v>
      </c>
      <c r="H29" s="46">
        <f>G29*E29*F29</f>
        <v>13959.150147317978</v>
      </c>
      <c r="I29" s="53">
        <f>H29*1.18</f>
        <v>16471.797173835213</v>
      </c>
      <c r="J29" s="46">
        <f>H29/12/$H$4</f>
        <v>0.1379090115324835</v>
      </c>
      <c r="K29" s="40" t="s">
        <v>148</v>
      </c>
      <c r="L29" s="197"/>
      <c r="M29" s="24"/>
      <c r="N29" s="24"/>
      <c r="O29" s="24"/>
      <c r="P29" s="24"/>
    </row>
    <row r="30" spans="1:16" s="25" customFormat="1" ht="36.75" customHeight="1">
      <c r="A30" s="28" t="s">
        <v>145</v>
      </c>
      <c r="B30" s="87" t="s">
        <v>186</v>
      </c>
      <c r="C30" s="40" t="s">
        <v>33</v>
      </c>
      <c r="D30" s="40" t="s">
        <v>14</v>
      </c>
      <c r="E30" s="42">
        <v>19.78</v>
      </c>
      <c r="F30" s="40">
        <v>21</v>
      </c>
      <c r="G30" s="40">
        <v>31</v>
      </c>
      <c r="H30" s="46">
        <f>G30*E30*F30</f>
        <v>12876.78</v>
      </c>
      <c r="I30" s="53">
        <f>H30*1.18</f>
        <v>15194.6004</v>
      </c>
      <c r="J30" s="46">
        <f>H30/12/$H$4</f>
        <v>0.1272157676348548</v>
      </c>
      <c r="K30" s="40" t="s">
        <v>149</v>
      </c>
      <c r="L30" s="197"/>
      <c r="M30" s="24"/>
      <c r="N30" s="24"/>
      <c r="O30" s="24"/>
      <c r="P30" s="24"/>
    </row>
    <row r="31" spans="1:16" s="25" customFormat="1" ht="18.75" customHeight="1">
      <c r="A31" s="28" t="s">
        <v>145</v>
      </c>
      <c r="B31" s="87" t="s">
        <v>187</v>
      </c>
      <c r="C31" s="40" t="s">
        <v>140</v>
      </c>
      <c r="D31" s="40"/>
      <c r="E31" s="42"/>
      <c r="F31" s="40"/>
      <c r="G31" s="40"/>
      <c r="H31" s="46"/>
      <c r="I31" s="53"/>
      <c r="J31" s="46"/>
      <c r="K31" s="40" t="s">
        <v>140</v>
      </c>
      <c r="L31" s="190"/>
      <c r="M31" s="24"/>
      <c r="N31" s="24"/>
      <c r="O31" s="24"/>
      <c r="P31" s="24"/>
    </row>
    <row r="32" spans="1:16" ht="32.25" customHeight="1">
      <c r="A32" s="178" t="s">
        <v>15</v>
      </c>
      <c r="B32" s="81" t="s">
        <v>38</v>
      </c>
      <c r="C32" s="142" t="s">
        <v>66</v>
      </c>
      <c r="D32" s="37"/>
      <c r="E32" s="37"/>
      <c r="F32" s="37"/>
      <c r="G32" s="37"/>
      <c r="H32" s="117" t="e">
        <f>#REF!</f>
        <v>#REF!</v>
      </c>
      <c r="I32" s="118" t="e">
        <f>#REF!</f>
        <v>#REF!</v>
      </c>
      <c r="J32" s="119" t="e">
        <f>#REF!</f>
        <v>#REF!</v>
      </c>
      <c r="K32" s="40" t="s">
        <v>21</v>
      </c>
      <c r="L32" s="191"/>
      <c r="M32" s="180"/>
      <c r="N32" s="7"/>
      <c r="O32" s="7"/>
      <c r="P32" s="7"/>
    </row>
    <row r="33" spans="1:16" s="25" customFormat="1" ht="32.25" customHeight="1" collapsed="1">
      <c r="A33" s="122">
        <v>3</v>
      </c>
      <c r="B33" s="86" t="s">
        <v>40</v>
      </c>
      <c r="C33" s="77" t="s">
        <v>41</v>
      </c>
      <c r="D33" s="29" t="s">
        <v>42</v>
      </c>
      <c r="E33" s="29">
        <v>1.32</v>
      </c>
      <c r="F33" s="29">
        <v>12</v>
      </c>
      <c r="G33" s="29">
        <f>8095.2*104.2%</f>
        <v>8435.1984</v>
      </c>
      <c r="H33" s="30">
        <f>G33*E33*F33</f>
        <v>133613.542656</v>
      </c>
      <c r="I33" s="30">
        <f>H33*1.18</f>
        <v>157663.98033408</v>
      </c>
      <c r="J33" s="31">
        <v>1.32</v>
      </c>
      <c r="K33" s="50"/>
      <c r="L33" s="192"/>
      <c r="M33" s="24"/>
      <c r="N33" s="24"/>
      <c r="O33" s="24"/>
      <c r="P33" s="24"/>
    </row>
    <row r="34" spans="1:16" s="25" customFormat="1" ht="36.75" customHeight="1" collapsed="1">
      <c r="A34" s="32" t="s">
        <v>25</v>
      </c>
      <c r="B34" s="86" t="s">
        <v>43</v>
      </c>
      <c r="C34" s="77" t="s">
        <v>35</v>
      </c>
      <c r="D34" s="29" t="s">
        <v>42</v>
      </c>
      <c r="E34" s="29">
        <v>1.1</v>
      </c>
      <c r="F34" s="29">
        <v>12</v>
      </c>
      <c r="G34" s="29">
        <f>8095.2*104.2%</f>
        <v>8435.1984</v>
      </c>
      <c r="H34" s="124">
        <f>G34*E34*F34</f>
        <v>111344.61888</v>
      </c>
      <c r="I34" s="124">
        <f>H34*1.18</f>
        <v>131386.6502784</v>
      </c>
      <c r="J34" s="39">
        <v>1.1</v>
      </c>
      <c r="K34" s="50"/>
      <c r="L34" s="192"/>
      <c r="M34" s="24"/>
      <c r="N34" s="24"/>
      <c r="O34" s="24"/>
      <c r="P34" s="24"/>
    </row>
    <row r="35" spans="1:16" s="25" customFormat="1" ht="24" customHeight="1" collapsed="1">
      <c r="A35" s="32" t="s">
        <v>234</v>
      </c>
      <c r="B35" s="86" t="s">
        <v>44</v>
      </c>
      <c r="C35" s="77" t="s">
        <v>45</v>
      </c>
      <c r="D35" s="33"/>
      <c r="E35" s="33"/>
      <c r="F35" s="33"/>
      <c r="G35" s="33"/>
      <c r="H35" s="125" t="e">
        <f>#REF!+#REF!</f>
        <v>#REF!</v>
      </c>
      <c r="I35" s="125" t="e">
        <f>H35*1.18</f>
        <v>#REF!</v>
      </c>
      <c r="J35" s="121" t="e">
        <f>#REF!+#REF!</f>
        <v>#REF!</v>
      </c>
      <c r="K35" s="50" t="s">
        <v>150</v>
      </c>
      <c r="L35" s="192"/>
      <c r="M35" s="49"/>
      <c r="N35" s="24"/>
      <c r="O35" s="24"/>
      <c r="P35" s="24"/>
    </row>
    <row r="36" spans="1:16" s="25" customFormat="1" ht="29.25" customHeight="1">
      <c r="A36" s="32" t="s">
        <v>105</v>
      </c>
      <c r="B36" s="86" t="s">
        <v>243</v>
      </c>
      <c r="C36" s="50"/>
      <c r="D36" s="29"/>
      <c r="E36" s="29"/>
      <c r="F36" s="29"/>
      <c r="G36" s="29"/>
      <c r="H36" s="17"/>
      <c r="I36" s="17"/>
      <c r="J36" s="23"/>
      <c r="K36" s="50" t="s">
        <v>150</v>
      </c>
      <c r="L36" s="77"/>
      <c r="M36" s="49"/>
      <c r="N36" s="24"/>
      <c r="O36" s="24"/>
      <c r="P36" s="24"/>
    </row>
    <row r="37" spans="1:16" s="25" customFormat="1" ht="48.75" customHeight="1" hidden="1">
      <c r="A37" s="32" t="s">
        <v>71</v>
      </c>
      <c r="B37" s="86" t="s">
        <v>47</v>
      </c>
      <c r="C37" s="50"/>
      <c r="D37" s="29"/>
      <c r="E37" s="29"/>
      <c r="F37" s="29"/>
      <c r="G37" s="29"/>
      <c r="H37" s="17" t="e">
        <f>H51+H52+H56+H61+#REF!</f>
        <v>#REF!</v>
      </c>
      <c r="I37" s="17" t="e">
        <f>I51+I52+I56+I61+#REF!</f>
        <v>#REF!</v>
      </c>
      <c r="J37" s="23" t="e">
        <f>J51+J52+J56+J61+#REF!</f>
        <v>#REF!</v>
      </c>
      <c r="K37" s="77" t="s">
        <v>45</v>
      </c>
      <c r="L37" s="143"/>
      <c r="M37" s="49"/>
      <c r="N37" s="24"/>
      <c r="O37" s="24"/>
      <c r="P37" s="24"/>
    </row>
    <row r="38" spans="1:16" s="25" customFormat="1" ht="15.75" hidden="1">
      <c r="A38" s="32" t="s">
        <v>48</v>
      </c>
      <c r="B38" s="140" t="s">
        <v>75</v>
      </c>
      <c r="C38" s="45"/>
      <c r="D38" s="43"/>
      <c r="E38" s="42"/>
      <c r="F38" s="45"/>
      <c r="G38" s="45"/>
      <c r="H38" s="45"/>
      <c r="I38" s="53"/>
      <c r="J38" s="46"/>
      <c r="K38" s="77" t="s">
        <v>21</v>
      </c>
      <c r="L38" s="144"/>
      <c r="M38" s="24"/>
      <c r="N38" s="98"/>
      <c r="O38" s="24"/>
      <c r="P38" s="24"/>
    </row>
    <row r="39" spans="1:16" s="25" customFormat="1" ht="47.25" customHeight="1" hidden="1">
      <c r="A39" s="28" t="s">
        <v>13</v>
      </c>
      <c r="B39" s="85" t="s">
        <v>78</v>
      </c>
      <c r="C39" s="50" t="s">
        <v>22</v>
      </c>
      <c r="D39" s="29"/>
      <c r="E39" s="29"/>
      <c r="F39" s="29"/>
      <c r="G39" s="29"/>
      <c r="H39" s="17"/>
      <c r="I39" s="17"/>
      <c r="J39" s="23"/>
      <c r="K39" s="50"/>
      <c r="L39" s="93"/>
      <c r="M39" s="49"/>
      <c r="N39" s="24"/>
      <c r="O39" s="24"/>
      <c r="P39" s="24"/>
    </row>
    <row r="40" spans="1:16" s="25" customFormat="1" ht="24.75" customHeight="1" hidden="1">
      <c r="A40" s="28" t="s">
        <v>15</v>
      </c>
      <c r="B40" s="85" t="s">
        <v>72</v>
      </c>
      <c r="C40" s="50" t="s">
        <v>22</v>
      </c>
      <c r="D40" s="29"/>
      <c r="E40" s="29"/>
      <c r="F40" s="29"/>
      <c r="G40" s="29"/>
      <c r="H40" s="17"/>
      <c r="I40" s="17"/>
      <c r="J40" s="23"/>
      <c r="K40" s="45"/>
      <c r="L40" s="93"/>
      <c r="M40" s="49"/>
      <c r="N40" s="24"/>
      <c r="O40" s="24"/>
      <c r="P40" s="24"/>
    </row>
    <row r="41" spans="1:16" s="25" customFormat="1" ht="35.25" customHeight="1">
      <c r="A41" s="32" t="s">
        <v>106</v>
      </c>
      <c r="B41" s="140" t="s">
        <v>68</v>
      </c>
      <c r="C41" s="50"/>
      <c r="D41" s="29"/>
      <c r="E41" s="29"/>
      <c r="F41" s="29"/>
      <c r="G41" s="29"/>
      <c r="H41" s="17"/>
      <c r="I41" s="17"/>
      <c r="J41" s="23"/>
      <c r="K41" s="45"/>
      <c r="L41" s="143"/>
      <c r="M41" s="49"/>
      <c r="N41" s="24"/>
      <c r="O41" s="24"/>
      <c r="P41" s="24"/>
    </row>
    <row r="42" spans="1:16" s="25" customFormat="1" ht="22.5" customHeight="1">
      <c r="A42" s="32" t="s">
        <v>146</v>
      </c>
      <c r="B42" s="140" t="s">
        <v>75</v>
      </c>
      <c r="C42" s="50"/>
      <c r="D42" s="29"/>
      <c r="E42" s="29"/>
      <c r="F42" s="29"/>
      <c r="G42" s="29"/>
      <c r="H42" s="17"/>
      <c r="I42" s="17"/>
      <c r="J42" s="23"/>
      <c r="K42" s="40" t="s">
        <v>21</v>
      </c>
      <c r="L42" s="143"/>
      <c r="M42" s="49"/>
      <c r="N42" s="24"/>
      <c r="O42" s="24"/>
      <c r="P42" s="24"/>
    </row>
    <row r="43" spans="1:18" s="25" customFormat="1" ht="17.25" customHeight="1">
      <c r="A43" s="32" t="s">
        <v>67</v>
      </c>
      <c r="B43" s="86" t="s">
        <v>239</v>
      </c>
      <c r="C43" s="50"/>
      <c r="D43" s="29"/>
      <c r="E43" s="29"/>
      <c r="F43" s="29"/>
      <c r="G43" s="29"/>
      <c r="H43" s="17"/>
      <c r="I43" s="17"/>
      <c r="J43" s="23"/>
      <c r="K43" s="50"/>
      <c r="L43" s="143"/>
      <c r="M43" s="49"/>
      <c r="N43" s="99"/>
      <c r="O43" s="24"/>
      <c r="P43" s="24"/>
      <c r="R43" s="25" t="s">
        <v>152</v>
      </c>
    </row>
    <row r="44" spans="1:16" s="25" customFormat="1" ht="54" customHeight="1">
      <c r="A44" s="95" t="s">
        <v>145</v>
      </c>
      <c r="B44" s="85" t="s">
        <v>190</v>
      </c>
      <c r="C44" s="50" t="s">
        <v>35</v>
      </c>
      <c r="D44" s="34"/>
      <c r="E44" s="34"/>
      <c r="F44" s="34"/>
      <c r="G44" s="34"/>
      <c r="H44" s="20">
        <f>SUM(H52:H54)</f>
        <v>33445.0108428437</v>
      </c>
      <c r="I44" s="17">
        <f>H44*1.18</f>
        <v>39465.11279455556</v>
      </c>
      <c r="J44" s="23">
        <f>SUM(J52:J54)</f>
        <v>0.3304189966690743</v>
      </c>
      <c r="K44" s="50"/>
      <c r="L44" s="160"/>
      <c r="M44" s="24"/>
      <c r="N44" s="24"/>
      <c r="O44" s="24"/>
      <c r="P44" s="24"/>
    </row>
    <row r="45" spans="1:16" s="25" customFormat="1" ht="54" customHeight="1">
      <c r="A45" s="95" t="s">
        <v>145</v>
      </c>
      <c r="B45" s="85" t="s">
        <v>163</v>
      </c>
      <c r="C45" s="50" t="s">
        <v>35</v>
      </c>
      <c r="D45" s="34"/>
      <c r="E45" s="34"/>
      <c r="F45" s="34"/>
      <c r="G45" s="34"/>
      <c r="H45" s="20">
        <f>SUM(H53:H55)</f>
        <v>33445.0108428437</v>
      </c>
      <c r="I45" s="17">
        <f>H45*1.18</f>
        <v>39465.11279455556</v>
      </c>
      <c r="J45" s="23">
        <f>SUM(J53:J55)</f>
        <v>0.3304189966690743</v>
      </c>
      <c r="K45" s="50"/>
      <c r="L45" s="160"/>
      <c r="M45" s="24"/>
      <c r="N45" s="24"/>
      <c r="O45" s="24"/>
      <c r="P45" s="24"/>
    </row>
    <row r="46" spans="1:16" s="25" customFormat="1" ht="25.5" customHeight="1" hidden="1">
      <c r="A46" s="223"/>
      <c r="B46" s="161" t="s">
        <v>50</v>
      </c>
      <c r="C46" s="154" t="s">
        <v>35</v>
      </c>
      <c r="D46" s="154"/>
      <c r="E46" s="154"/>
      <c r="F46" s="154"/>
      <c r="G46" s="154"/>
      <c r="H46" s="154"/>
      <c r="I46" s="154"/>
      <c r="J46" s="155"/>
      <c r="K46" s="154"/>
      <c r="L46" s="156"/>
      <c r="M46" s="24"/>
      <c r="N46" s="24"/>
      <c r="O46" s="24"/>
      <c r="P46" s="24"/>
    </row>
    <row r="47" spans="1:16" s="25" customFormat="1" ht="25.5" customHeight="1" hidden="1">
      <c r="A47" s="223"/>
      <c r="B47" s="161" t="s">
        <v>61</v>
      </c>
      <c r="C47" s="154" t="s">
        <v>35</v>
      </c>
      <c r="D47" s="155" t="s">
        <v>52</v>
      </c>
      <c r="E47" s="157">
        <v>174.7589458271233</v>
      </c>
      <c r="F47" s="154">
        <v>1</v>
      </c>
      <c r="G47" s="154">
        <f>32*104.2%</f>
        <v>33.344</v>
      </c>
      <c r="H47" s="154">
        <f>G47*E47*F47</f>
        <v>5827.1622896596</v>
      </c>
      <c r="I47" s="158">
        <f>H47*1.18</f>
        <v>6876.051501798328</v>
      </c>
      <c r="J47" s="159">
        <f>H47/12/$H$4</f>
        <v>0.05756927770855167</v>
      </c>
      <c r="K47" s="154" t="s">
        <v>35</v>
      </c>
      <c r="L47" s="156"/>
      <c r="M47" s="24"/>
      <c r="N47" s="24"/>
      <c r="O47" s="24"/>
      <c r="P47" s="24"/>
    </row>
    <row r="48" spans="1:16" s="25" customFormat="1" ht="31.5" customHeight="1">
      <c r="A48" s="28" t="s">
        <v>145</v>
      </c>
      <c r="B48" s="88" t="s">
        <v>202</v>
      </c>
      <c r="C48" s="154" t="s">
        <v>35</v>
      </c>
      <c r="D48" s="155"/>
      <c r="E48" s="157"/>
      <c r="F48" s="154"/>
      <c r="G48" s="154"/>
      <c r="H48" s="154"/>
      <c r="I48" s="158"/>
      <c r="J48" s="159"/>
      <c r="K48" s="154"/>
      <c r="L48" s="156"/>
      <c r="M48" s="24"/>
      <c r="N48" s="24"/>
      <c r="O48" s="24"/>
      <c r="P48" s="24"/>
    </row>
    <row r="49" spans="1:16" s="25" customFormat="1" ht="33.75" customHeight="1">
      <c r="A49" s="95" t="s">
        <v>145</v>
      </c>
      <c r="B49" s="85" t="s">
        <v>164</v>
      </c>
      <c r="C49" s="50" t="s">
        <v>35</v>
      </c>
      <c r="D49" s="34"/>
      <c r="E49" s="34"/>
      <c r="F49" s="34"/>
      <c r="G49" s="34"/>
      <c r="H49" s="17" t="e">
        <f>#REF!</f>
        <v>#REF!</v>
      </c>
      <c r="I49" s="17" t="e">
        <f>H49*1.18</f>
        <v>#REF!</v>
      </c>
      <c r="J49" s="23" t="e">
        <f>#REF!</f>
        <v>#REF!</v>
      </c>
      <c r="K49" s="50"/>
      <c r="L49" s="160"/>
      <c r="M49" s="24"/>
      <c r="N49" s="24"/>
      <c r="O49" s="24"/>
      <c r="P49" s="24"/>
    </row>
    <row r="50" spans="1:16" s="25" customFormat="1" ht="33.75" customHeight="1">
      <c r="A50" s="95" t="s">
        <v>145</v>
      </c>
      <c r="B50" s="85" t="s">
        <v>165</v>
      </c>
      <c r="C50" s="50" t="s">
        <v>35</v>
      </c>
      <c r="D50" s="34"/>
      <c r="E50" s="34"/>
      <c r="F50" s="34"/>
      <c r="G50" s="34"/>
      <c r="H50" s="17" t="e">
        <f>#REF!</f>
        <v>#REF!</v>
      </c>
      <c r="I50" s="17" t="e">
        <f>H50*1.18</f>
        <v>#REF!</v>
      </c>
      <c r="J50" s="23" t="e">
        <f>#REF!</f>
        <v>#REF!</v>
      </c>
      <c r="K50" s="50"/>
      <c r="L50" s="224"/>
      <c r="M50" s="24"/>
      <c r="N50" s="24"/>
      <c r="O50" s="24"/>
      <c r="P50" s="24"/>
    </row>
    <row r="51" spans="1:16" s="25" customFormat="1" ht="63.75" customHeight="1" collapsed="1">
      <c r="A51" s="95" t="s">
        <v>145</v>
      </c>
      <c r="B51" s="85" t="s">
        <v>191</v>
      </c>
      <c r="C51" s="50" t="s">
        <v>35</v>
      </c>
      <c r="D51" s="34"/>
      <c r="E51" s="34"/>
      <c r="F51" s="34"/>
      <c r="G51" s="34"/>
      <c r="H51" s="17">
        <f>SUM(H54,H55)</f>
        <v>33445.0108428437</v>
      </c>
      <c r="I51" s="17">
        <f>H51*1.18</f>
        <v>39465.11279455556</v>
      </c>
      <c r="J51" s="23">
        <f>SUM(J54,J55)</f>
        <v>0.3304189966690743</v>
      </c>
      <c r="K51" s="50"/>
      <c r="L51" s="222"/>
      <c r="M51" s="24"/>
      <c r="N51" s="24"/>
      <c r="O51" s="24"/>
      <c r="P51" s="24"/>
    </row>
    <row r="52" spans="1:16" s="25" customFormat="1" ht="48" customHeight="1" hidden="1">
      <c r="A52" s="95">
        <v>1</v>
      </c>
      <c r="B52" s="88" t="s">
        <v>49</v>
      </c>
      <c r="C52" s="64"/>
      <c r="D52" s="29"/>
      <c r="E52" s="29"/>
      <c r="F52" s="29"/>
      <c r="G52" s="29"/>
      <c r="H52" s="17"/>
      <c r="I52" s="17"/>
      <c r="J52" s="23"/>
      <c r="K52" s="50" t="s">
        <v>35</v>
      </c>
      <c r="L52" s="222"/>
      <c r="M52" s="24"/>
      <c r="N52" s="24"/>
      <c r="O52" s="24"/>
      <c r="P52" s="24"/>
    </row>
    <row r="53" spans="1:16" s="25" customFormat="1" ht="18" customHeight="1" hidden="1">
      <c r="A53" s="28"/>
      <c r="B53" s="88" t="s">
        <v>50</v>
      </c>
      <c r="C53" s="50"/>
      <c r="D53" s="34"/>
      <c r="E53" s="34"/>
      <c r="F53" s="34"/>
      <c r="G53" s="34"/>
      <c r="H53" s="17"/>
      <c r="I53" s="17"/>
      <c r="J53" s="23"/>
      <c r="K53" s="50" t="s">
        <v>35</v>
      </c>
      <c r="L53" s="222"/>
      <c r="M53" s="24"/>
      <c r="N53" s="24"/>
      <c r="O53" s="24"/>
      <c r="P53" s="24"/>
    </row>
    <row r="54" spans="1:16" s="25" customFormat="1" ht="15.75" customHeight="1" hidden="1">
      <c r="A54" s="28"/>
      <c r="B54" s="88" t="s">
        <v>51</v>
      </c>
      <c r="C54" s="50"/>
      <c r="D54" s="34" t="s">
        <v>52</v>
      </c>
      <c r="E54" s="36">
        <v>668.6862372609505</v>
      </c>
      <c r="F54" s="34">
        <v>1</v>
      </c>
      <c r="G54" s="34">
        <f>48*104.2%</f>
        <v>50.016000000000005</v>
      </c>
      <c r="H54" s="31">
        <f>G54*E54*F54</f>
        <v>33445.0108428437</v>
      </c>
      <c r="I54" s="30">
        <f>H54*1.18</f>
        <v>39465.11279455556</v>
      </c>
      <c r="J54" s="23">
        <f>H54/12/$H$4</f>
        <v>0.3304189966690743</v>
      </c>
      <c r="K54" s="64"/>
      <c r="L54" s="222"/>
      <c r="M54" s="24"/>
      <c r="N54" s="24"/>
      <c r="O54" s="24"/>
      <c r="P54" s="24"/>
    </row>
    <row r="55" spans="1:16" s="25" customFormat="1" ht="15.75" customHeight="1" hidden="1">
      <c r="A55" s="28"/>
      <c r="B55" s="88" t="s">
        <v>53</v>
      </c>
      <c r="C55" s="50"/>
      <c r="D55" s="34" t="s">
        <v>52</v>
      </c>
      <c r="E55" s="36">
        <v>693.8749709019604</v>
      </c>
      <c r="F55" s="34">
        <v>1</v>
      </c>
      <c r="G55" s="34">
        <v>0</v>
      </c>
      <c r="H55" s="31">
        <f>G55*E55*F55</f>
        <v>0</v>
      </c>
      <c r="I55" s="30">
        <f>H55*1.18</f>
        <v>0</v>
      </c>
      <c r="J55" s="23">
        <f>H55/12/$H$4</f>
        <v>0</v>
      </c>
      <c r="K55" s="50"/>
      <c r="L55" s="222"/>
      <c r="M55" s="24"/>
      <c r="N55" s="24"/>
      <c r="O55" s="24"/>
      <c r="P55" s="24"/>
    </row>
    <row r="56" spans="1:16" s="25" customFormat="1" ht="55.5" customHeight="1" hidden="1">
      <c r="A56" s="28"/>
      <c r="B56" s="88" t="s">
        <v>54</v>
      </c>
      <c r="C56" s="64"/>
      <c r="D56" s="29"/>
      <c r="E56" s="29"/>
      <c r="F56" s="29"/>
      <c r="G56" s="29"/>
      <c r="H56" s="34"/>
      <c r="I56" s="34"/>
      <c r="J56" s="34"/>
      <c r="K56" s="50"/>
      <c r="L56" s="222"/>
      <c r="M56" s="24"/>
      <c r="N56" s="24"/>
      <c r="O56" s="24"/>
      <c r="P56" s="24"/>
    </row>
    <row r="57" spans="1:16" s="25" customFormat="1" ht="15.75" customHeight="1" hidden="1">
      <c r="A57" s="28"/>
      <c r="B57" s="88" t="s">
        <v>55</v>
      </c>
      <c r="C57" s="50"/>
      <c r="D57" s="34"/>
      <c r="E57" s="34"/>
      <c r="F57" s="34"/>
      <c r="G57" s="34"/>
      <c r="H57" s="34"/>
      <c r="I57" s="34"/>
      <c r="J57" s="34"/>
      <c r="K57" s="50" t="s">
        <v>35</v>
      </c>
      <c r="L57" s="222"/>
      <c r="M57" s="24"/>
      <c r="N57" s="24"/>
      <c r="O57" s="24"/>
      <c r="P57" s="24"/>
    </row>
    <row r="58" spans="1:16" s="25" customFormat="1" ht="15.75" customHeight="1" hidden="1">
      <c r="A58" s="28"/>
      <c r="B58" s="88" t="s">
        <v>53</v>
      </c>
      <c r="C58" s="50"/>
      <c r="D58" s="34" t="s">
        <v>52</v>
      </c>
      <c r="E58" s="36">
        <v>671.8997277224671</v>
      </c>
      <c r="F58" s="34">
        <v>1</v>
      </c>
      <c r="G58" s="34">
        <f>32*104.2%</f>
        <v>33.344</v>
      </c>
      <c r="H58" s="31">
        <f>G58*E58*F58</f>
        <v>22403.824521177943</v>
      </c>
      <c r="I58" s="30">
        <f>H58*1.18</f>
        <v>26436.512934989973</v>
      </c>
      <c r="J58" s="23">
        <f>H58/12/$H$4</f>
        <v>0.22133792255658905</v>
      </c>
      <c r="K58" s="64"/>
      <c r="L58" s="222"/>
      <c r="M58" s="24"/>
      <c r="N58" s="24"/>
      <c r="O58" s="24"/>
      <c r="P58" s="24"/>
    </row>
    <row r="59" spans="1:16" s="25" customFormat="1" ht="15.75" customHeight="1" hidden="1">
      <c r="A59" s="28"/>
      <c r="B59" s="88" t="s">
        <v>56</v>
      </c>
      <c r="C59" s="50"/>
      <c r="D59" s="34" t="s">
        <v>52</v>
      </c>
      <c r="E59" s="36">
        <v>722.1584298017652</v>
      </c>
      <c r="F59" s="34">
        <v>1</v>
      </c>
      <c r="G59" s="34">
        <v>0</v>
      </c>
      <c r="H59" s="31">
        <f>G59*E59*F59</f>
        <v>0</v>
      </c>
      <c r="I59" s="30">
        <f>H59*1.18</f>
        <v>0</v>
      </c>
      <c r="J59" s="23">
        <f>H59/12/$H$4</f>
        <v>0</v>
      </c>
      <c r="K59" s="50"/>
      <c r="L59" s="222"/>
      <c r="M59" s="24"/>
      <c r="N59" s="24"/>
      <c r="O59" s="24"/>
      <c r="P59" s="24"/>
    </row>
    <row r="60" spans="1:16" s="25" customFormat="1" ht="15.75" customHeight="1" hidden="1">
      <c r="A60" s="28"/>
      <c r="B60" s="88" t="s">
        <v>57</v>
      </c>
      <c r="C60" s="50"/>
      <c r="D60" s="34" t="s">
        <v>52</v>
      </c>
      <c r="E60" s="36">
        <v>752.827849932663</v>
      </c>
      <c r="F60" s="34">
        <v>1</v>
      </c>
      <c r="G60" s="34">
        <v>0</v>
      </c>
      <c r="H60" s="31">
        <f>G60*E60*F60</f>
        <v>0</v>
      </c>
      <c r="I60" s="30">
        <f>H60*1.18</f>
        <v>0</v>
      </c>
      <c r="J60" s="23">
        <f>H60/12/$H$4</f>
        <v>0</v>
      </c>
      <c r="K60" s="50"/>
      <c r="L60" s="222"/>
      <c r="M60" s="24"/>
      <c r="N60" s="24"/>
      <c r="O60" s="24"/>
      <c r="P60" s="24"/>
    </row>
    <row r="61" spans="1:16" s="25" customFormat="1" ht="30" customHeight="1" hidden="1">
      <c r="A61" s="28"/>
      <c r="B61" s="88" t="s">
        <v>58</v>
      </c>
      <c r="C61" s="64"/>
      <c r="D61" s="29"/>
      <c r="E61" s="29"/>
      <c r="F61" s="29"/>
      <c r="G61" s="29"/>
      <c r="H61" s="23"/>
      <c r="I61" s="23"/>
      <c r="J61" s="23"/>
      <c r="K61" s="50"/>
      <c r="L61" s="222"/>
      <c r="M61" s="24"/>
      <c r="N61" s="24"/>
      <c r="O61" s="24"/>
      <c r="P61" s="24"/>
    </row>
    <row r="62" spans="1:16" s="25" customFormat="1" ht="15.75" customHeight="1" hidden="1">
      <c r="A62" s="28"/>
      <c r="B62" s="88" t="s">
        <v>55</v>
      </c>
      <c r="C62" s="50"/>
      <c r="D62" s="34"/>
      <c r="E62" s="34"/>
      <c r="F62" s="34"/>
      <c r="G62" s="34"/>
      <c r="H62" s="23"/>
      <c r="I62" s="23"/>
      <c r="J62" s="23"/>
      <c r="K62" s="50" t="s">
        <v>35</v>
      </c>
      <c r="L62" s="222"/>
      <c r="M62" s="24"/>
      <c r="N62" s="24"/>
      <c r="O62" s="24"/>
      <c r="P62" s="24"/>
    </row>
    <row r="63" spans="1:16" s="25" customFormat="1" ht="15.75" customHeight="1" hidden="1">
      <c r="A63" s="28"/>
      <c r="B63" s="88" t="s">
        <v>53</v>
      </c>
      <c r="C63" s="50"/>
      <c r="D63" s="34" t="s">
        <v>52</v>
      </c>
      <c r="E63" s="36">
        <v>673.0976323933602</v>
      </c>
      <c r="F63" s="34">
        <v>1</v>
      </c>
      <c r="G63" s="34">
        <f>32*104.2%</f>
        <v>33.344</v>
      </c>
      <c r="H63" s="31">
        <f>G63*E63*F63</f>
        <v>22443.767454524204</v>
      </c>
      <c r="I63" s="30">
        <f>H63*1.18</f>
        <v>26483.64559633856</v>
      </c>
      <c r="J63" s="23">
        <f>H63/12/$H$4</f>
        <v>0.22173253758668449</v>
      </c>
      <c r="K63" s="64"/>
      <c r="L63" s="222"/>
      <c r="M63" s="24"/>
      <c r="N63" s="24"/>
      <c r="O63" s="24"/>
      <c r="P63" s="24"/>
    </row>
    <row r="64" spans="1:16" s="25" customFormat="1" ht="24.75" customHeight="1" hidden="1">
      <c r="A64" s="28"/>
      <c r="B64" s="88" t="s">
        <v>57</v>
      </c>
      <c r="C64" s="50"/>
      <c r="D64" s="34" t="s">
        <v>52</v>
      </c>
      <c r="E64" s="36">
        <v>752.827849932663</v>
      </c>
      <c r="F64" s="34">
        <v>1</v>
      </c>
      <c r="G64" s="34">
        <v>0</v>
      </c>
      <c r="H64" s="31">
        <f>G64*E64*F64</f>
        <v>0</v>
      </c>
      <c r="I64" s="30">
        <f>H64*1.18</f>
        <v>0</v>
      </c>
      <c r="J64" s="23">
        <f>H64/12/$H$4</f>
        <v>0</v>
      </c>
      <c r="K64" s="50"/>
      <c r="L64" s="222"/>
      <c r="M64" s="24"/>
      <c r="N64" s="24"/>
      <c r="O64" s="24"/>
      <c r="P64" s="24"/>
    </row>
    <row r="65" spans="1:16" s="25" customFormat="1" ht="15.75" customHeight="1" hidden="1">
      <c r="A65" s="205"/>
      <c r="B65" s="88" t="s">
        <v>59</v>
      </c>
      <c r="C65" s="45"/>
      <c r="D65" s="45"/>
      <c r="E65" s="45"/>
      <c r="F65" s="45"/>
      <c r="G65" s="45"/>
      <c r="H65" s="45"/>
      <c r="I65" s="45"/>
      <c r="J65" s="43"/>
      <c r="K65" s="50" t="s">
        <v>35</v>
      </c>
      <c r="L65" s="222"/>
      <c r="M65" s="24"/>
      <c r="N65" s="24"/>
      <c r="O65" s="24"/>
      <c r="P65" s="24"/>
    </row>
    <row r="66" spans="1:16" s="25" customFormat="1" ht="15.75" customHeight="1" hidden="1">
      <c r="A66" s="205"/>
      <c r="B66" s="88" t="s">
        <v>60</v>
      </c>
      <c r="C66" s="45"/>
      <c r="D66" s="43" t="s">
        <v>52</v>
      </c>
      <c r="E66" s="42">
        <v>712.8378395206902</v>
      </c>
      <c r="F66" s="45">
        <v>1</v>
      </c>
      <c r="G66" s="45">
        <f>16*104.2%</f>
        <v>16.672</v>
      </c>
      <c r="H66" s="45">
        <f>G66*E66*F66</f>
        <v>11884.432460488948</v>
      </c>
      <c r="I66" s="53">
        <f>H66*1.18</f>
        <v>14023.630303376958</v>
      </c>
      <c r="J66" s="46">
        <f>H66/12/$H$4</f>
        <v>0.11741189943182126</v>
      </c>
      <c r="K66" s="50" t="s">
        <v>35</v>
      </c>
      <c r="L66" s="222"/>
      <c r="M66" s="24"/>
      <c r="N66" s="24"/>
      <c r="O66" s="24"/>
      <c r="P66" s="24"/>
    </row>
    <row r="67" spans="1:16" s="25" customFormat="1" ht="25.5" customHeight="1" hidden="1">
      <c r="A67" s="205"/>
      <c r="B67" s="88" t="s">
        <v>50</v>
      </c>
      <c r="C67" s="45" t="s">
        <v>35</v>
      </c>
      <c r="D67" s="45"/>
      <c r="E67" s="45"/>
      <c r="F67" s="45"/>
      <c r="G67" s="45"/>
      <c r="H67" s="45"/>
      <c r="I67" s="45"/>
      <c r="J67" s="43"/>
      <c r="K67" s="45"/>
      <c r="L67" s="222"/>
      <c r="M67" s="24"/>
      <c r="N67" s="24"/>
      <c r="O67" s="24"/>
      <c r="P67" s="24"/>
    </row>
    <row r="68" spans="1:16" s="25" customFormat="1" ht="25.5" customHeight="1" hidden="1">
      <c r="A68" s="205"/>
      <c r="B68" s="88" t="s">
        <v>61</v>
      </c>
      <c r="C68" s="45" t="s">
        <v>35</v>
      </c>
      <c r="D68" s="43" t="s">
        <v>52</v>
      </c>
      <c r="E68" s="42">
        <v>174.7589458271233</v>
      </c>
      <c r="F68" s="45">
        <v>1</v>
      </c>
      <c r="G68" s="45">
        <f>32*104.2%</f>
        <v>33.344</v>
      </c>
      <c r="H68" s="45">
        <f>G68*E68*F68</f>
        <v>5827.1622896596</v>
      </c>
      <c r="I68" s="53">
        <f>H68*1.18</f>
        <v>6876.051501798328</v>
      </c>
      <c r="J68" s="46">
        <f>H68/12/$H$4</f>
        <v>0.05756927770855167</v>
      </c>
      <c r="K68" s="45" t="s">
        <v>35</v>
      </c>
      <c r="L68" s="222"/>
      <c r="M68" s="24"/>
      <c r="N68" s="24"/>
      <c r="O68" s="24"/>
      <c r="P68" s="24"/>
    </row>
    <row r="69" spans="1:16" s="25" customFormat="1" ht="30.75" customHeight="1">
      <c r="A69" s="32" t="s">
        <v>145</v>
      </c>
      <c r="B69" s="85" t="s">
        <v>157</v>
      </c>
      <c r="C69" s="50" t="s">
        <v>22</v>
      </c>
      <c r="D69" s="29"/>
      <c r="E69" s="29"/>
      <c r="F69" s="29"/>
      <c r="G69" s="29"/>
      <c r="H69" s="17"/>
      <c r="I69" s="17"/>
      <c r="J69" s="23"/>
      <c r="K69" s="50" t="s">
        <v>28</v>
      </c>
      <c r="L69" s="194"/>
      <c r="M69" s="24"/>
      <c r="N69" s="24"/>
      <c r="O69" s="24"/>
      <c r="P69" s="24"/>
    </row>
    <row r="70" spans="1:16" s="25" customFormat="1" ht="50.25" customHeight="1">
      <c r="A70" s="28" t="s">
        <v>145</v>
      </c>
      <c r="B70" s="85" t="s">
        <v>153</v>
      </c>
      <c r="C70" s="50" t="s">
        <v>22</v>
      </c>
      <c r="D70" s="29"/>
      <c r="E70" s="29"/>
      <c r="F70" s="29"/>
      <c r="G70" s="29"/>
      <c r="H70" s="17"/>
      <c r="I70" s="17"/>
      <c r="J70" s="23"/>
      <c r="K70" s="50" t="s">
        <v>22</v>
      </c>
      <c r="L70" s="194"/>
      <c r="M70" s="24"/>
      <c r="N70" s="24"/>
      <c r="O70" s="24"/>
      <c r="P70" s="24"/>
    </row>
    <row r="71" spans="1:16" s="25" customFormat="1" ht="33.75" customHeight="1">
      <c r="A71" s="28" t="s">
        <v>145</v>
      </c>
      <c r="B71" s="85" t="s">
        <v>154</v>
      </c>
      <c r="C71" s="50" t="s">
        <v>22</v>
      </c>
      <c r="D71" s="29"/>
      <c r="E71" s="29"/>
      <c r="F71" s="29"/>
      <c r="G71" s="29"/>
      <c r="H71" s="17"/>
      <c r="I71" s="17"/>
      <c r="J71" s="23"/>
      <c r="K71" s="50" t="s">
        <v>22</v>
      </c>
      <c r="L71" s="194"/>
      <c r="M71" s="24"/>
      <c r="N71" s="24"/>
      <c r="O71" s="24"/>
      <c r="P71" s="24"/>
    </row>
    <row r="72" spans="1:16" s="25" customFormat="1" ht="34.5" customHeight="1">
      <c r="A72" s="28" t="s">
        <v>145</v>
      </c>
      <c r="B72" s="85" t="s">
        <v>158</v>
      </c>
      <c r="C72" s="50" t="s">
        <v>22</v>
      </c>
      <c r="D72" s="29"/>
      <c r="E72" s="29"/>
      <c r="F72" s="29"/>
      <c r="G72" s="29"/>
      <c r="H72" s="17"/>
      <c r="I72" s="17"/>
      <c r="J72" s="23"/>
      <c r="K72" s="50" t="s">
        <v>22</v>
      </c>
      <c r="L72" s="194"/>
      <c r="M72" s="24"/>
      <c r="N72" s="24"/>
      <c r="O72" s="24"/>
      <c r="P72" s="24"/>
    </row>
    <row r="73" spans="1:16" s="25" customFormat="1" ht="36" customHeight="1">
      <c r="A73" s="28" t="s">
        <v>145</v>
      </c>
      <c r="B73" s="85" t="s">
        <v>159</v>
      </c>
      <c r="C73" s="50" t="s">
        <v>22</v>
      </c>
      <c r="D73" s="29"/>
      <c r="E73" s="29"/>
      <c r="F73" s="29"/>
      <c r="G73" s="29"/>
      <c r="H73" s="17"/>
      <c r="I73" s="17"/>
      <c r="J73" s="23"/>
      <c r="K73" s="50" t="s">
        <v>22</v>
      </c>
      <c r="L73" s="194"/>
      <c r="M73" s="24"/>
      <c r="N73" s="24"/>
      <c r="O73" s="24"/>
      <c r="P73" s="24"/>
    </row>
    <row r="74" spans="1:16" s="25" customFormat="1" ht="48" customHeight="1" hidden="1">
      <c r="A74" s="95">
        <v>1</v>
      </c>
      <c r="B74" s="88" t="s">
        <v>49</v>
      </c>
      <c r="C74" s="64"/>
      <c r="D74" s="29"/>
      <c r="E74" s="29"/>
      <c r="F74" s="29"/>
      <c r="G74" s="29"/>
      <c r="H74" s="17"/>
      <c r="I74" s="17"/>
      <c r="J74" s="23"/>
      <c r="K74" s="50" t="s">
        <v>35</v>
      </c>
      <c r="L74" s="194"/>
      <c r="M74" s="24"/>
      <c r="N74" s="24"/>
      <c r="O74" s="24"/>
      <c r="P74" s="24"/>
    </row>
    <row r="75" spans="1:16" s="25" customFormat="1" ht="18" customHeight="1" hidden="1">
      <c r="A75" s="28"/>
      <c r="B75" s="88" t="s">
        <v>50</v>
      </c>
      <c r="C75" s="50"/>
      <c r="D75" s="34"/>
      <c r="E75" s="34"/>
      <c r="F75" s="34"/>
      <c r="G75" s="34"/>
      <c r="H75" s="17"/>
      <c r="I75" s="17"/>
      <c r="J75" s="23"/>
      <c r="K75" s="50" t="s">
        <v>35</v>
      </c>
      <c r="L75" s="194"/>
      <c r="M75" s="24"/>
      <c r="N75" s="24"/>
      <c r="O75" s="24"/>
      <c r="P75" s="24"/>
    </row>
    <row r="76" spans="1:16" s="25" customFormat="1" ht="15.75" customHeight="1" hidden="1">
      <c r="A76" s="28"/>
      <c r="B76" s="88" t="s">
        <v>51</v>
      </c>
      <c r="C76" s="50"/>
      <c r="D76" s="34" t="s">
        <v>52</v>
      </c>
      <c r="E76" s="36">
        <v>668.6862372609505</v>
      </c>
      <c r="F76" s="34">
        <v>1</v>
      </c>
      <c r="G76" s="34">
        <f>48*104.2%</f>
        <v>50.016000000000005</v>
      </c>
      <c r="H76" s="31">
        <f>G76*E76*F76</f>
        <v>33445.0108428437</v>
      </c>
      <c r="I76" s="30">
        <f>H76*1.18</f>
        <v>39465.11279455556</v>
      </c>
      <c r="J76" s="23">
        <f>H76/12/$H$4</f>
        <v>0.3304189966690743</v>
      </c>
      <c r="K76" s="64"/>
      <c r="L76" s="194"/>
      <c r="M76" s="24"/>
      <c r="N76" s="24"/>
      <c r="O76" s="24"/>
      <c r="P76" s="24"/>
    </row>
    <row r="77" spans="1:16" s="25" customFormat="1" ht="15.75" customHeight="1" hidden="1">
      <c r="A77" s="28"/>
      <c r="B77" s="88" t="s">
        <v>53</v>
      </c>
      <c r="C77" s="50"/>
      <c r="D77" s="34" t="s">
        <v>52</v>
      </c>
      <c r="E77" s="36">
        <v>693.8749709019604</v>
      </c>
      <c r="F77" s="34">
        <v>1</v>
      </c>
      <c r="G77" s="34">
        <v>0</v>
      </c>
      <c r="H77" s="31">
        <f>G77*E77*F77</f>
        <v>0</v>
      </c>
      <c r="I77" s="30">
        <f>H77*1.18</f>
        <v>0</v>
      </c>
      <c r="J77" s="23">
        <f>H77/12/$H$4</f>
        <v>0</v>
      </c>
      <c r="K77" s="50"/>
      <c r="L77" s="194"/>
      <c r="M77" s="24"/>
      <c r="N77" s="24"/>
      <c r="O77" s="24"/>
      <c r="P77" s="24"/>
    </row>
    <row r="78" spans="1:16" s="25" customFormat="1" ht="54" customHeight="1">
      <c r="A78" s="95" t="s">
        <v>145</v>
      </c>
      <c r="B78" s="85" t="s">
        <v>160</v>
      </c>
      <c r="C78" s="50" t="s">
        <v>35</v>
      </c>
      <c r="D78" s="34"/>
      <c r="E78" s="34"/>
      <c r="F78" s="34"/>
      <c r="G78" s="34"/>
      <c r="H78" s="20">
        <f>SUM(H81:H83)</f>
        <v>22403.824521177943</v>
      </c>
      <c r="I78" s="17">
        <f>H78*1.18</f>
        <v>26436.512934989973</v>
      </c>
      <c r="J78" s="23">
        <f>SUM(J81:J83)</f>
        <v>0.22133792255658905</v>
      </c>
      <c r="K78" s="50"/>
      <c r="L78" s="194"/>
      <c r="M78" s="24"/>
      <c r="N78" s="24"/>
      <c r="O78" s="24"/>
      <c r="P78" s="24"/>
    </row>
    <row r="79" spans="1:16" s="25" customFormat="1" ht="55.5" customHeight="1" hidden="1">
      <c r="A79" s="28"/>
      <c r="B79" s="88" t="s">
        <v>54</v>
      </c>
      <c r="C79" s="64"/>
      <c r="D79" s="29"/>
      <c r="E79" s="29"/>
      <c r="F79" s="29"/>
      <c r="G79" s="29"/>
      <c r="H79" s="34"/>
      <c r="I79" s="34"/>
      <c r="J79" s="34"/>
      <c r="K79" s="50"/>
      <c r="L79" s="150"/>
      <c r="M79" s="24"/>
      <c r="N79" s="24"/>
      <c r="O79" s="24"/>
      <c r="P79" s="24"/>
    </row>
    <row r="80" spans="1:16" s="25" customFormat="1" ht="15.75" customHeight="1" hidden="1">
      <c r="A80" s="28"/>
      <c r="B80" s="88" t="s">
        <v>55</v>
      </c>
      <c r="C80" s="50"/>
      <c r="D80" s="34"/>
      <c r="E80" s="34"/>
      <c r="F80" s="34"/>
      <c r="G80" s="34"/>
      <c r="H80" s="34"/>
      <c r="I80" s="34"/>
      <c r="J80" s="34"/>
      <c r="K80" s="50" t="s">
        <v>35</v>
      </c>
      <c r="L80" s="150"/>
      <c r="M80" s="24"/>
      <c r="N80" s="24"/>
      <c r="O80" s="24"/>
      <c r="P80" s="24"/>
    </row>
    <row r="81" spans="1:16" s="25" customFormat="1" ht="15.75" customHeight="1" hidden="1">
      <c r="A81" s="28"/>
      <c r="B81" s="88" t="s">
        <v>53</v>
      </c>
      <c r="C81" s="50"/>
      <c r="D81" s="34" t="s">
        <v>52</v>
      </c>
      <c r="E81" s="36">
        <v>671.8997277224671</v>
      </c>
      <c r="F81" s="34">
        <v>1</v>
      </c>
      <c r="G81" s="34">
        <f>32*104.2%</f>
        <v>33.344</v>
      </c>
      <c r="H81" s="31">
        <f>G81*E81*F81</f>
        <v>22403.824521177943</v>
      </c>
      <c r="I81" s="30">
        <f>H81*1.18</f>
        <v>26436.512934989973</v>
      </c>
      <c r="J81" s="23">
        <f>H81/12/$H$4</f>
        <v>0.22133792255658905</v>
      </c>
      <c r="K81" s="64"/>
      <c r="L81" s="150"/>
      <c r="M81" s="24"/>
      <c r="N81" s="24"/>
      <c r="O81" s="24"/>
      <c r="P81" s="24"/>
    </row>
    <row r="82" spans="1:16" s="25" customFormat="1" ht="15.75" customHeight="1" hidden="1">
      <c r="A82" s="28"/>
      <c r="B82" s="88" t="s">
        <v>56</v>
      </c>
      <c r="C82" s="50"/>
      <c r="D82" s="34" t="s">
        <v>52</v>
      </c>
      <c r="E82" s="36">
        <v>722.1584298017652</v>
      </c>
      <c r="F82" s="34">
        <v>1</v>
      </c>
      <c r="G82" s="34">
        <v>0</v>
      </c>
      <c r="H82" s="31">
        <f>G82*E82*F82</f>
        <v>0</v>
      </c>
      <c r="I82" s="30">
        <f>H82*1.18</f>
        <v>0</v>
      </c>
      <c r="J82" s="23">
        <f>H82/12/$H$4</f>
        <v>0</v>
      </c>
      <c r="K82" s="50"/>
      <c r="L82" s="150"/>
      <c r="M82" s="24"/>
      <c r="N82" s="24"/>
      <c r="O82" s="24"/>
      <c r="P82" s="24"/>
    </row>
    <row r="83" spans="1:16" s="25" customFormat="1" ht="15.75" customHeight="1" hidden="1">
      <c r="A83" s="28"/>
      <c r="B83" s="88" t="s">
        <v>57</v>
      </c>
      <c r="C83" s="50"/>
      <c r="D83" s="34" t="s">
        <v>52</v>
      </c>
      <c r="E83" s="36">
        <v>752.827849932663</v>
      </c>
      <c r="F83" s="34">
        <v>1</v>
      </c>
      <c r="G83" s="34">
        <v>0</v>
      </c>
      <c r="H83" s="31">
        <f>G83*E83*F83</f>
        <v>0</v>
      </c>
      <c r="I83" s="30">
        <f>H83*1.18</f>
        <v>0</v>
      </c>
      <c r="J83" s="23">
        <f>H83/12/$H$4</f>
        <v>0</v>
      </c>
      <c r="K83" s="50"/>
      <c r="L83" s="150"/>
      <c r="M83" s="24"/>
      <c r="N83" s="24"/>
      <c r="O83" s="24"/>
      <c r="P83" s="24"/>
    </row>
    <row r="84" spans="1:16" s="25" customFormat="1" ht="47.25" customHeight="1">
      <c r="A84" s="95" t="s">
        <v>145</v>
      </c>
      <c r="B84" s="85" t="s">
        <v>161</v>
      </c>
      <c r="C84" s="50" t="s">
        <v>35</v>
      </c>
      <c r="D84" s="34"/>
      <c r="E84" s="34"/>
      <c r="F84" s="34"/>
      <c r="G84" s="34"/>
      <c r="H84" s="17">
        <f>SUM(H87,H88)</f>
        <v>22443.767454524204</v>
      </c>
      <c r="I84" s="17">
        <f>H84*1.18</f>
        <v>26483.64559633856</v>
      </c>
      <c r="J84" s="23">
        <f>SUM(J87,J88)</f>
        <v>0.22173253758668449</v>
      </c>
      <c r="K84" s="50"/>
      <c r="L84" s="194"/>
      <c r="M84" s="24"/>
      <c r="N84" s="24"/>
      <c r="O84" s="24"/>
      <c r="P84" s="24"/>
    </row>
    <row r="85" spans="1:16" s="25" customFormat="1" ht="30" customHeight="1" hidden="1">
      <c r="A85" s="28"/>
      <c r="B85" s="88" t="s">
        <v>58</v>
      </c>
      <c r="C85" s="64"/>
      <c r="D85" s="29"/>
      <c r="E85" s="29"/>
      <c r="F85" s="29"/>
      <c r="G85" s="29"/>
      <c r="H85" s="23"/>
      <c r="I85" s="23"/>
      <c r="J85" s="23"/>
      <c r="K85" s="50"/>
      <c r="L85" s="194"/>
      <c r="M85" s="24"/>
      <c r="N85" s="24"/>
      <c r="O85" s="24"/>
      <c r="P85" s="24"/>
    </row>
    <row r="86" spans="1:16" s="25" customFormat="1" ht="15.75" customHeight="1" hidden="1">
      <c r="A86" s="28"/>
      <c r="B86" s="88" t="s">
        <v>55</v>
      </c>
      <c r="C86" s="50"/>
      <c r="D86" s="34"/>
      <c r="E86" s="34"/>
      <c r="F86" s="34"/>
      <c r="G86" s="34"/>
      <c r="H86" s="23"/>
      <c r="I86" s="23"/>
      <c r="J86" s="23"/>
      <c r="K86" s="50" t="s">
        <v>35</v>
      </c>
      <c r="L86" s="194"/>
      <c r="M86" s="24"/>
      <c r="N86" s="24"/>
      <c r="O86" s="24"/>
      <c r="P86" s="24"/>
    </row>
    <row r="87" spans="1:16" s="25" customFormat="1" ht="15.75" customHeight="1" hidden="1">
      <c r="A87" s="28"/>
      <c r="B87" s="88" t="s">
        <v>53</v>
      </c>
      <c r="C87" s="50"/>
      <c r="D87" s="34" t="s">
        <v>52</v>
      </c>
      <c r="E87" s="36">
        <v>673.0976323933602</v>
      </c>
      <c r="F87" s="34">
        <v>1</v>
      </c>
      <c r="G87" s="34">
        <f>32*104.2%</f>
        <v>33.344</v>
      </c>
      <c r="H87" s="31">
        <f>G87*E87*F87</f>
        <v>22443.767454524204</v>
      </c>
      <c r="I87" s="30">
        <f>H87*1.18</f>
        <v>26483.64559633856</v>
      </c>
      <c r="J87" s="23">
        <f>H87/12/$H$4</f>
        <v>0.22173253758668449</v>
      </c>
      <c r="K87" s="64"/>
      <c r="L87" s="194"/>
      <c r="M87" s="24"/>
      <c r="N87" s="24"/>
      <c r="O87" s="24"/>
      <c r="P87" s="24"/>
    </row>
    <row r="88" spans="1:16" s="25" customFormat="1" ht="24.75" customHeight="1" hidden="1">
      <c r="A88" s="28"/>
      <c r="B88" s="88" t="s">
        <v>57</v>
      </c>
      <c r="C88" s="50"/>
      <c r="D88" s="34" t="s">
        <v>52</v>
      </c>
      <c r="E88" s="36">
        <v>752.827849932663</v>
      </c>
      <c r="F88" s="34">
        <v>1</v>
      </c>
      <c r="G88" s="34">
        <v>0</v>
      </c>
      <c r="H88" s="31">
        <f>G88*E88*F88</f>
        <v>0</v>
      </c>
      <c r="I88" s="30">
        <f>H88*1.18</f>
        <v>0</v>
      </c>
      <c r="J88" s="23">
        <f>H88/12/$H$4</f>
        <v>0</v>
      </c>
      <c r="K88" s="50"/>
      <c r="L88" s="194"/>
      <c r="M88" s="24"/>
      <c r="N88" s="24"/>
      <c r="O88" s="24"/>
      <c r="P88" s="24"/>
    </row>
    <row r="89" spans="1:16" s="169" customFormat="1" ht="27.75" customHeight="1">
      <c r="A89" s="95" t="s">
        <v>145</v>
      </c>
      <c r="B89" s="85" t="s">
        <v>189</v>
      </c>
      <c r="C89" s="50" t="s">
        <v>35</v>
      </c>
      <c r="D89" s="29"/>
      <c r="E89" s="29"/>
      <c r="F89" s="29"/>
      <c r="G89" s="29"/>
      <c r="H89" s="17">
        <f>SUM(H91,H93)</f>
        <v>11884.432460488948</v>
      </c>
      <c r="I89" s="17">
        <f>H89*1.18</f>
        <v>14023.630303376958</v>
      </c>
      <c r="J89" s="23">
        <f>SUM(J91,J93)</f>
        <v>0.11741189943182126</v>
      </c>
      <c r="K89" s="50"/>
      <c r="L89" s="194"/>
      <c r="M89" s="168"/>
      <c r="N89" s="168"/>
      <c r="O89" s="168"/>
      <c r="P89" s="168"/>
    </row>
    <row r="90" spans="1:16" s="25" customFormat="1" ht="15.75" customHeight="1" hidden="1">
      <c r="A90" s="226"/>
      <c r="B90" s="152"/>
      <c r="C90" s="154"/>
      <c r="D90" s="154"/>
      <c r="E90" s="154"/>
      <c r="F90" s="154"/>
      <c r="G90" s="154"/>
      <c r="H90" s="154"/>
      <c r="I90" s="154"/>
      <c r="J90" s="155"/>
      <c r="K90" s="153" t="s">
        <v>35</v>
      </c>
      <c r="L90" s="194"/>
      <c r="M90" s="24"/>
      <c r="N90" s="24"/>
      <c r="O90" s="24"/>
      <c r="P90" s="24"/>
    </row>
    <row r="91" spans="1:16" s="25" customFormat="1" ht="15.75" customHeight="1" hidden="1">
      <c r="A91" s="226"/>
      <c r="B91" s="152"/>
      <c r="C91" s="154"/>
      <c r="D91" s="155" t="s">
        <v>52</v>
      </c>
      <c r="E91" s="157">
        <v>712.8378395206902</v>
      </c>
      <c r="F91" s="154">
        <v>1</v>
      </c>
      <c r="G91" s="154">
        <f>16*104.2%</f>
        <v>16.672</v>
      </c>
      <c r="H91" s="154">
        <f>G91*E91*F91</f>
        <v>11884.432460488948</v>
      </c>
      <c r="I91" s="158">
        <f>H91*1.18</f>
        <v>14023.630303376958</v>
      </c>
      <c r="J91" s="159">
        <f>H91/12/$H$4</f>
        <v>0.11741189943182126</v>
      </c>
      <c r="K91" s="153" t="s">
        <v>35</v>
      </c>
      <c r="L91" s="194"/>
      <c r="M91" s="24"/>
      <c r="N91" s="24"/>
      <c r="O91" s="24"/>
      <c r="P91" s="24"/>
    </row>
    <row r="92" spans="1:16" s="25" customFormat="1" ht="25.5" customHeight="1" hidden="1">
      <c r="A92" s="226"/>
      <c r="B92" s="152"/>
      <c r="C92" s="154"/>
      <c r="D92" s="154"/>
      <c r="E92" s="154"/>
      <c r="F92" s="154"/>
      <c r="G92" s="154"/>
      <c r="H92" s="154"/>
      <c r="I92" s="154"/>
      <c r="J92" s="155"/>
      <c r="K92" s="154"/>
      <c r="L92" s="194"/>
      <c r="M92" s="24"/>
      <c r="N92" s="24"/>
      <c r="O92" s="24"/>
      <c r="P92" s="24"/>
    </row>
    <row r="93" spans="1:16" s="25" customFormat="1" ht="25.5" customHeight="1" hidden="1">
      <c r="A93" s="226"/>
      <c r="B93" s="152"/>
      <c r="C93" s="154"/>
      <c r="D93" s="155"/>
      <c r="E93" s="157"/>
      <c r="F93" s="154"/>
      <c r="G93" s="154"/>
      <c r="H93" s="154"/>
      <c r="I93" s="158"/>
      <c r="J93" s="159"/>
      <c r="K93" s="154"/>
      <c r="L93" s="194"/>
      <c r="M93" s="24"/>
      <c r="N93" s="24"/>
      <c r="O93" s="24"/>
      <c r="P93" s="24"/>
    </row>
    <row r="94" spans="1:16" s="25" customFormat="1" ht="35.25" customHeight="1">
      <c r="A94" s="171" t="s">
        <v>145</v>
      </c>
      <c r="B94" s="88" t="s">
        <v>162</v>
      </c>
      <c r="C94" s="154"/>
      <c r="D94" s="155"/>
      <c r="E94" s="157"/>
      <c r="F94" s="154"/>
      <c r="G94" s="154"/>
      <c r="H94" s="154"/>
      <c r="I94" s="158"/>
      <c r="J94" s="159"/>
      <c r="K94" s="154"/>
      <c r="L94" s="194"/>
      <c r="M94" s="24"/>
      <c r="N94" s="24"/>
      <c r="O94" s="24"/>
      <c r="P94" s="24"/>
    </row>
    <row r="95" spans="1:16" s="25" customFormat="1" ht="48.75" customHeight="1">
      <c r="A95" s="32" t="s">
        <v>147</v>
      </c>
      <c r="B95" s="86" t="s">
        <v>233</v>
      </c>
      <c r="C95" s="50" t="s">
        <v>35</v>
      </c>
      <c r="D95" s="29"/>
      <c r="E95" s="29"/>
      <c r="F95" s="29"/>
      <c r="G95" s="29"/>
      <c r="H95" s="17" t="e">
        <f>#REF!+#REF!</f>
        <v>#REF!</v>
      </c>
      <c r="I95" s="17" t="e">
        <f>#REF!+#REF!</f>
        <v>#REF!</v>
      </c>
      <c r="J95" s="23" t="e">
        <f>#REF!+#REF!</f>
        <v>#REF!</v>
      </c>
      <c r="K95" s="45"/>
      <c r="L95" s="143"/>
      <c r="M95" s="101"/>
      <c r="N95" s="66"/>
      <c r="O95" s="24"/>
      <c r="P95" s="24"/>
    </row>
    <row r="96" spans="1:16" s="25" customFormat="1" ht="21.75" customHeight="1">
      <c r="A96" s="32" t="s">
        <v>145</v>
      </c>
      <c r="B96" s="85" t="s">
        <v>192</v>
      </c>
      <c r="C96" s="50"/>
      <c r="D96" s="29"/>
      <c r="E96" s="29"/>
      <c r="F96" s="29"/>
      <c r="G96" s="29"/>
      <c r="H96" s="17"/>
      <c r="I96" s="17"/>
      <c r="J96" s="23"/>
      <c r="K96" s="45"/>
      <c r="L96" s="183"/>
      <c r="M96" s="101"/>
      <c r="N96" s="66"/>
      <c r="O96" s="24"/>
      <c r="P96" s="24"/>
    </row>
    <row r="97" spans="1:16" s="25" customFormat="1" ht="45">
      <c r="A97" s="32" t="s">
        <v>145</v>
      </c>
      <c r="B97" s="85" t="s">
        <v>193</v>
      </c>
      <c r="C97" s="50"/>
      <c r="D97" s="29"/>
      <c r="E97" s="29"/>
      <c r="F97" s="29"/>
      <c r="G97" s="29"/>
      <c r="H97" s="17"/>
      <c r="I97" s="17"/>
      <c r="J97" s="23"/>
      <c r="K97" s="45"/>
      <c r="L97" s="184"/>
      <c r="M97" s="101"/>
      <c r="N97" s="66"/>
      <c r="O97" s="24"/>
      <c r="P97" s="24"/>
    </row>
    <row r="98" spans="1:16" s="25" customFormat="1" ht="30">
      <c r="A98" s="32" t="s">
        <v>145</v>
      </c>
      <c r="B98" s="85" t="s">
        <v>194</v>
      </c>
      <c r="C98" s="50"/>
      <c r="D98" s="29"/>
      <c r="E98" s="29"/>
      <c r="F98" s="29"/>
      <c r="G98" s="29"/>
      <c r="H98" s="17"/>
      <c r="I98" s="17"/>
      <c r="J98" s="23"/>
      <c r="K98" s="45"/>
      <c r="L98" s="184"/>
      <c r="M98" s="101"/>
      <c r="N98" s="66"/>
      <c r="O98" s="24"/>
      <c r="P98" s="24"/>
    </row>
    <row r="99" spans="1:16" s="25" customFormat="1" ht="45">
      <c r="A99" s="32" t="s">
        <v>145</v>
      </c>
      <c r="B99" s="85" t="s">
        <v>195</v>
      </c>
      <c r="C99" s="50"/>
      <c r="D99" s="29"/>
      <c r="E99" s="29"/>
      <c r="F99" s="29"/>
      <c r="G99" s="29"/>
      <c r="H99" s="17"/>
      <c r="I99" s="17"/>
      <c r="J99" s="23"/>
      <c r="K99" s="45"/>
      <c r="L99" s="225"/>
      <c r="M99" s="101"/>
      <c r="N99" s="66"/>
      <c r="O99" s="24"/>
      <c r="P99" s="24"/>
    </row>
    <row r="100" spans="1:16" s="25" customFormat="1" ht="21.75" customHeight="1">
      <c r="A100" s="95" t="s">
        <v>145</v>
      </c>
      <c r="B100" s="85" t="s">
        <v>196</v>
      </c>
      <c r="C100" s="50" t="s">
        <v>35</v>
      </c>
      <c r="D100" s="34"/>
      <c r="E100" s="34"/>
      <c r="F100" s="34"/>
      <c r="G100" s="34"/>
      <c r="H100" s="17" t="e">
        <f>#REF!</f>
        <v>#REF!</v>
      </c>
      <c r="I100" s="17" t="e">
        <f>H100*1.18</f>
        <v>#REF!</v>
      </c>
      <c r="J100" s="23" t="e">
        <f>#REF!</f>
        <v>#REF!</v>
      </c>
      <c r="K100" s="45"/>
      <c r="L100" s="225"/>
      <c r="M100" s="24"/>
      <c r="N100" s="65"/>
      <c r="O100" s="24"/>
      <c r="P100" s="24"/>
    </row>
    <row r="101" spans="1:16" s="25" customFormat="1" ht="49.5" customHeight="1">
      <c r="A101" s="28" t="s">
        <v>145</v>
      </c>
      <c r="B101" s="85" t="s">
        <v>197</v>
      </c>
      <c r="C101" s="50" t="s">
        <v>35</v>
      </c>
      <c r="D101" s="34"/>
      <c r="E101" s="34"/>
      <c r="F101" s="34"/>
      <c r="G101" s="34"/>
      <c r="H101" s="17"/>
      <c r="I101" s="17"/>
      <c r="J101" s="23"/>
      <c r="K101" s="50"/>
      <c r="L101" s="225"/>
      <c r="M101" s="24"/>
      <c r="N101" s="67"/>
      <c r="O101" s="24"/>
      <c r="P101" s="24"/>
    </row>
    <row r="102" spans="1:16" s="25" customFormat="1" ht="72" customHeight="1">
      <c r="A102" s="28" t="s">
        <v>145</v>
      </c>
      <c r="B102" s="85" t="s">
        <v>203</v>
      </c>
      <c r="C102" s="50" t="s">
        <v>35</v>
      </c>
      <c r="D102" s="34"/>
      <c r="E102" s="34"/>
      <c r="F102" s="34"/>
      <c r="G102" s="34"/>
      <c r="H102" s="17"/>
      <c r="I102" s="17"/>
      <c r="J102" s="23"/>
      <c r="K102" s="50"/>
      <c r="L102" s="195"/>
      <c r="M102" s="24"/>
      <c r="N102" s="67"/>
      <c r="O102" s="24"/>
      <c r="P102" s="24"/>
    </row>
    <row r="103" spans="1:16" s="25" customFormat="1" ht="19.5" customHeight="1">
      <c r="A103" s="28" t="s">
        <v>145</v>
      </c>
      <c r="B103" s="85" t="s">
        <v>198</v>
      </c>
      <c r="C103" s="50" t="s">
        <v>35</v>
      </c>
      <c r="D103" s="34"/>
      <c r="E103" s="34"/>
      <c r="F103" s="34"/>
      <c r="G103" s="34"/>
      <c r="H103" s="17"/>
      <c r="I103" s="17"/>
      <c r="J103" s="23"/>
      <c r="K103" s="50"/>
      <c r="L103" s="195"/>
      <c r="M103" s="24"/>
      <c r="N103" s="67"/>
      <c r="O103" s="24"/>
      <c r="P103" s="24"/>
    </row>
    <row r="104" spans="1:16" ht="20.25" customHeight="1">
      <c r="A104" s="68" t="s">
        <v>145</v>
      </c>
      <c r="B104" s="83" t="s">
        <v>199</v>
      </c>
      <c r="C104" s="79" t="s">
        <v>73</v>
      </c>
      <c r="D104" s="34"/>
      <c r="E104" s="34"/>
      <c r="F104" s="34"/>
      <c r="G104" s="34"/>
      <c r="H104" s="17"/>
      <c r="I104" s="17"/>
      <c r="J104" s="23"/>
      <c r="K104" s="50"/>
      <c r="L104" s="195"/>
      <c r="M104" s="7"/>
      <c r="N104" s="7"/>
      <c r="O104" s="7"/>
      <c r="P104" s="7"/>
    </row>
    <row r="105" spans="1:16" ht="19.5" customHeight="1">
      <c r="A105" s="73" t="s">
        <v>145</v>
      </c>
      <c r="B105" s="89" t="s">
        <v>200</v>
      </c>
      <c r="C105" s="79" t="s">
        <v>73</v>
      </c>
      <c r="D105" s="37"/>
      <c r="E105" s="37"/>
      <c r="F105" s="37"/>
      <c r="G105" s="37"/>
      <c r="H105" s="70"/>
      <c r="I105" s="70"/>
      <c r="J105" s="69"/>
      <c r="K105" s="79"/>
      <c r="L105" s="195"/>
      <c r="M105" s="7"/>
      <c r="N105" s="7"/>
      <c r="O105" s="7"/>
      <c r="P105" s="7"/>
    </row>
    <row r="106" spans="1:16" ht="34.5" customHeight="1">
      <c r="A106" s="73" t="s">
        <v>145</v>
      </c>
      <c r="B106" s="89" t="s">
        <v>201</v>
      </c>
      <c r="C106" s="79" t="s">
        <v>73</v>
      </c>
      <c r="D106" s="37"/>
      <c r="E106" s="37"/>
      <c r="F106" s="37"/>
      <c r="G106" s="37"/>
      <c r="H106" s="70"/>
      <c r="I106" s="70"/>
      <c r="J106" s="69"/>
      <c r="K106" s="50"/>
      <c r="L106" s="195"/>
      <c r="M106" s="7"/>
      <c r="N106" s="7"/>
      <c r="O106" s="7"/>
      <c r="P106" s="7"/>
    </row>
    <row r="107" spans="1:16" s="25" customFormat="1" ht="27" customHeight="1">
      <c r="A107" s="32" t="s">
        <v>145</v>
      </c>
      <c r="B107" s="85" t="s">
        <v>156</v>
      </c>
      <c r="C107" s="50" t="s">
        <v>22</v>
      </c>
      <c r="D107" s="29"/>
      <c r="E107" s="29"/>
      <c r="F107" s="29"/>
      <c r="G107" s="29"/>
      <c r="H107" s="17"/>
      <c r="I107" s="17"/>
      <c r="J107" s="23"/>
      <c r="K107" s="50" t="s">
        <v>22</v>
      </c>
      <c r="L107" s="195"/>
      <c r="M107" s="24"/>
      <c r="N107" s="24"/>
      <c r="O107" s="24"/>
      <c r="P107" s="24"/>
    </row>
    <row r="108" spans="1:16" s="25" customFormat="1" ht="33" customHeight="1">
      <c r="A108" s="28" t="s">
        <v>145</v>
      </c>
      <c r="B108" s="85" t="s">
        <v>76</v>
      </c>
      <c r="C108" s="50" t="s">
        <v>35</v>
      </c>
      <c r="D108" s="29"/>
      <c r="E108" s="29"/>
      <c r="F108" s="29"/>
      <c r="G108" s="29"/>
      <c r="H108" s="17"/>
      <c r="I108" s="17"/>
      <c r="J108" s="23"/>
      <c r="K108" s="50"/>
      <c r="L108" s="195"/>
      <c r="M108" s="24"/>
      <c r="N108" s="24"/>
      <c r="O108" s="24"/>
      <c r="P108" s="24"/>
    </row>
    <row r="109" spans="1:16" s="25" customFormat="1" ht="33" customHeight="1">
      <c r="A109" s="28" t="s">
        <v>145</v>
      </c>
      <c r="B109" s="85" t="s">
        <v>188</v>
      </c>
      <c r="C109" s="50"/>
      <c r="D109" s="29"/>
      <c r="E109" s="29"/>
      <c r="F109" s="29"/>
      <c r="G109" s="29"/>
      <c r="H109" s="17"/>
      <c r="I109" s="17"/>
      <c r="J109" s="23"/>
      <c r="K109" s="50"/>
      <c r="L109" s="195"/>
      <c r="M109" s="24"/>
      <c r="N109" s="24"/>
      <c r="O109" s="24"/>
      <c r="P109" s="24"/>
    </row>
    <row r="110" spans="1:16" s="25" customFormat="1" ht="31.5" customHeight="1">
      <c r="A110" s="137" t="s">
        <v>145</v>
      </c>
      <c r="B110" s="85" t="s">
        <v>155</v>
      </c>
      <c r="C110" s="50"/>
      <c r="D110" s="29"/>
      <c r="E110" s="29"/>
      <c r="F110" s="29"/>
      <c r="G110" s="29"/>
      <c r="H110" s="17"/>
      <c r="I110" s="17"/>
      <c r="J110" s="23"/>
      <c r="K110" s="76" t="s">
        <v>28</v>
      </c>
      <c r="L110" s="195"/>
      <c r="M110" s="24"/>
      <c r="N110" s="63"/>
      <c r="O110" s="24"/>
      <c r="P110" s="24"/>
    </row>
    <row r="111" spans="1:16" s="25" customFormat="1" ht="27" customHeight="1">
      <c r="A111" s="28" t="s">
        <v>145</v>
      </c>
      <c r="B111" s="85" t="s">
        <v>141</v>
      </c>
      <c r="C111" s="50" t="s">
        <v>28</v>
      </c>
      <c r="D111" s="29"/>
      <c r="E111" s="29"/>
      <c r="F111" s="29"/>
      <c r="G111" s="29"/>
      <c r="H111" s="17"/>
      <c r="I111" s="17"/>
      <c r="J111" s="23"/>
      <c r="K111" s="76" t="s">
        <v>28</v>
      </c>
      <c r="L111" s="195"/>
      <c r="M111" s="24"/>
      <c r="N111" s="63"/>
      <c r="O111" s="24"/>
      <c r="P111" s="24"/>
    </row>
    <row r="112" spans="1:16" s="25" customFormat="1" ht="26.25" customHeight="1">
      <c r="A112" s="28" t="s">
        <v>145</v>
      </c>
      <c r="B112" s="85" t="s">
        <v>142</v>
      </c>
      <c r="C112" s="50" t="s">
        <v>28</v>
      </c>
      <c r="D112" s="29"/>
      <c r="E112" s="29"/>
      <c r="F112" s="29"/>
      <c r="G112" s="29"/>
      <c r="H112" s="17"/>
      <c r="I112" s="17"/>
      <c r="J112" s="23"/>
      <c r="K112" s="50" t="s">
        <v>28</v>
      </c>
      <c r="L112" s="195"/>
      <c r="M112" s="24"/>
      <c r="N112" s="63"/>
      <c r="O112" s="24"/>
      <c r="P112" s="24"/>
    </row>
    <row r="113" spans="1:16" ht="32.25" customHeight="1">
      <c r="A113" s="68" t="s">
        <v>145</v>
      </c>
      <c r="B113" s="83" t="s">
        <v>204</v>
      </c>
      <c r="C113" s="80" t="s">
        <v>74</v>
      </c>
      <c r="D113" s="37"/>
      <c r="E113" s="37"/>
      <c r="F113" s="37"/>
      <c r="G113" s="37"/>
      <c r="H113" s="37"/>
      <c r="I113" s="37"/>
      <c r="J113" s="37"/>
      <c r="K113" s="80"/>
      <c r="L113" s="196"/>
      <c r="M113" s="100"/>
      <c r="N113" s="7"/>
      <c r="O113" s="7"/>
      <c r="P113" s="7"/>
    </row>
    <row r="114" spans="1:16" ht="36.75" customHeight="1">
      <c r="A114" s="55"/>
      <c r="B114" s="9" t="s">
        <v>62</v>
      </c>
      <c r="C114" s="10"/>
      <c r="D114" s="10"/>
      <c r="E114" s="10"/>
      <c r="F114" s="10"/>
      <c r="G114" s="10"/>
      <c r="H114" s="11" t="e">
        <f>SUM(#REF!,#REF!,#REF!,#REF!,#REF!,H57,H59,H63,#REF!,H65,#REF!)</f>
        <v>#REF!</v>
      </c>
      <c r="I114" s="11" t="e">
        <f>H114*1.18</f>
        <v>#REF!</v>
      </c>
      <c r="J114" s="12" t="e">
        <f>SUM(#REF!,#REF!,#REF!,#REF!,#REF!,J57,J59,J63,#REF!,J65,#REF!)</f>
        <v>#REF!</v>
      </c>
      <c r="K114" s="80"/>
      <c r="L114" s="12">
        <v>45.01</v>
      </c>
      <c r="M114" s="100"/>
      <c r="N114" s="100"/>
      <c r="O114" s="7"/>
      <c r="P114" s="7"/>
    </row>
    <row r="115" spans="1:16" ht="18" customHeight="1">
      <c r="A115" s="71"/>
      <c r="B115" s="90" t="s">
        <v>151</v>
      </c>
      <c r="J115" s="7"/>
      <c r="K115" s="7"/>
      <c r="L115" s="94"/>
      <c r="M115" s="7"/>
      <c r="N115" s="7"/>
      <c r="O115" s="7"/>
      <c r="P115" s="7"/>
    </row>
    <row r="116" spans="1:16" ht="53.25" customHeight="1">
      <c r="A116" s="216" t="s">
        <v>144</v>
      </c>
      <c r="B116" s="216"/>
      <c r="C116" s="216"/>
      <c r="D116" s="216"/>
      <c r="E116" s="216"/>
      <c r="F116" s="216"/>
      <c r="G116" s="216"/>
      <c r="H116" s="216"/>
      <c r="I116" s="216"/>
      <c r="J116" s="216"/>
      <c r="K116" s="216"/>
      <c r="L116" s="216"/>
      <c r="M116" s="7"/>
      <c r="N116" s="7"/>
      <c r="O116" s="7"/>
      <c r="P116" s="7"/>
    </row>
    <row r="117" spans="1:16" ht="36.75" customHeight="1">
      <c r="A117" s="216" t="s">
        <v>130</v>
      </c>
      <c r="B117" s="216"/>
      <c r="C117" s="216"/>
      <c r="D117" s="216"/>
      <c r="E117" s="216"/>
      <c r="F117" s="216"/>
      <c r="G117" s="216"/>
      <c r="H117" s="216"/>
      <c r="I117" s="216"/>
      <c r="J117" s="216"/>
      <c r="K117" s="216"/>
      <c r="L117" s="216"/>
      <c r="M117" s="7"/>
      <c r="N117" s="7"/>
      <c r="O117" s="7"/>
      <c r="P117" s="7"/>
    </row>
    <row r="118" spans="1:16" ht="50.25" customHeight="1">
      <c r="A118" s="216" t="s">
        <v>143</v>
      </c>
      <c r="B118" s="216"/>
      <c r="C118" s="216"/>
      <c r="D118" s="216"/>
      <c r="E118" s="216"/>
      <c r="F118" s="216"/>
      <c r="G118" s="216"/>
      <c r="H118" s="216"/>
      <c r="I118" s="216"/>
      <c r="J118" s="216"/>
      <c r="K118" s="216"/>
      <c r="L118" s="216"/>
      <c r="M118" s="7"/>
      <c r="N118" s="7"/>
      <c r="O118" s="7"/>
      <c r="P118" s="7"/>
    </row>
    <row r="119" spans="1:16" ht="18" customHeight="1">
      <c r="A119" s="71"/>
      <c r="B119" s="2"/>
      <c r="C119" s="133"/>
      <c r="J119" s="7"/>
      <c r="K119" s="7"/>
      <c r="L119" s="94"/>
      <c r="M119" s="7"/>
      <c r="N119" s="7"/>
      <c r="O119" s="7"/>
      <c r="P119" s="7"/>
    </row>
    <row r="120" spans="1:16" ht="18" customHeight="1">
      <c r="A120" s="71"/>
      <c r="B120" s="90"/>
      <c r="J120" s="7"/>
      <c r="K120" s="7"/>
      <c r="L120" s="94"/>
      <c r="M120" s="7"/>
      <c r="N120" s="7"/>
      <c r="O120" s="7"/>
      <c r="P120" s="7"/>
    </row>
    <row r="121" spans="1:16" ht="18" customHeight="1">
      <c r="A121" s="71"/>
      <c r="B121" s="2" t="s">
        <v>139</v>
      </c>
      <c r="C121" s="133"/>
      <c r="J121" s="7"/>
      <c r="K121" s="133"/>
      <c r="L121" s="94"/>
      <c r="M121" s="7"/>
      <c r="N121" s="7"/>
      <c r="O121" s="7"/>
      <c r="P121" s="7"/>
    </row>
    <row r="122" spans="1:16" ht="15.75" customHeight="1">
      <c r="A122" s="71"/>
      <c r="B122" s="90"/>
      <c r="J122" s="7"/>
      <c r="L122" s="94"/>
      <c r="M122" s="7"/>
      <c r="N122" s="7"/>
      <c r="O122" s="7"/>
      <c r="P122" s="7"/>
    </row>
  </sheetData>
  <sheetProtection/>
  <mergeCells count="15">
    <mergeCell ref="A118:L118"/>
    <mergeCell ref="A117:L117"/>
    <mergeCell ref="L50:L68"/>
    <mergeCell ref="L99:L101"/>
    <mergeCell ref="A90:A91"/>
    <mergeCell ref="A92:A93"/>
    <mergeCell ref="A65:A66"/>
    <mergeCell ref="A67:A68"/>
    <mergeCell ref="C1:L1"/>
    <mergeCell ref="A2:L2"/>
    <mergeCell ref="A3:L3"/>
    <mergeCell ref="A116:L116"/>
    <mergeCell ref="A8:A9"/>
    <mergeCell ref="L14:L17"/>
    <mergeCell ref="A46:A47"/>
  </mergeCells>
  <printOptions/>
  <pageMargins left="0.7874015748031497" right="0" top="0.984251968503937" bottom="0.7874015748031497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R121"/>
  <sheetViews>
    <sheetView zoomScalePageLayoutView="0" workbookViewId="0" topLeftCell="A114">
      <selection activeCell="N6" sqref="N6"/>
    </sheetView>
  </sheetViews>
  <sheetFormatPr defaultColWidth="175.7109375" defaultRowHeight="12.75"/>
  <cols>
    <col min="1" max="1" width="6.00390625" style="72" customWidth="1"/>
    <col min="2" max="2" width="56.00390625" style="82" customWidth="1"/>
    <col min="3" max="3" width="17.57421875" style="74" hidden="1" customWidth="1"/>
    <col min="4" max="4" width="9.140625" style="7" hidden="1" customWidth="1"/>
    <col min="5" max="5" width="9.28125" style="7" hidden="1" customWidth="1"/>
    <col min="6" max="6" width="11.421875" style="7" hidden="1" customWidth="1"/>
    <col min="7" max="7" width="8.8515625" style="7" hidden="1" customWidth="1"/>
    <col min="8" max="8" width="14.00390625" style="7" hidden="1" customWidth="1"/>
    <col min="9" max="9" width="15.7109375" style="7" hidden="1" customWidth="1"/>
    <col min="10" max="10" width="16.421875" style="59" hidden="1" customWidth="1"/>
    <col min="11" max="11" width="17.28125" style="74" customWidth="1"/>
    <col min="12" max="12" width="16.140625" style="91" customWidth="1"/>
    <col min="13" max="13" width="15.140625" style="1" customWidth="1"/>
    <col min="14" max="15" width="14.00390625" style="1" customWidth="1"/>
    <col min="16" max="255" width="9.140625" style="1" customWidth="1"/>
    <col min="256" max="16384" width="175.7109375" style="1" customWidth="1"/>
  </cols>
  <sheetData>
    <row r="1" spans="3:12" ht="8.25" customHeight="1">
      <c r="C1" s="217" t="s">
        <v>137</v>
      </c>
      <c r="D1" s="217"/>
      <c r="E1" s="217"/>
      <c r="F1" s="217"/>
      <c r="G1" s="217"/>
      <c r="H1" s="217"/>
      <c r="I1" s="217"/>
      <c r="J1" s="217"/>
      <c r="K1" s="217"/>
      <c r="L1" s="217"/>
    </row>
    <row r="2" spans="1:12" ht="52.5" customHeight="1">
      <c r="A2" s="218" t="s">
        <v>242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</row>
    <row r="3" spans="1:12" ht="26.25" customHeight="1">
      <c r="A3" s="219" t="s">
        <v>235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4:10" ht="23.25" customHeight="1" hidden="1">
      <c r="D4" s="2"/>
      <c r="E4" s="2"/>
      <c r="F4" s="2"/>
      <c r="G4" s="2"/>
      <c r="H4" s="3">
        <v>8435</v>
      </c>
      <c r="I4" s="4"/>
      <c r="J4" s="5" t="e">
        <f>H4/I4*100</f>
        <v>#DIV/0!</v>
      </c>
    </row>
    <row r="5" spans="1:16" ht="51.75" customHeight="1">
      <c r="A5" s="8" t="s">
        <v>1</v>
      </c>
      <c r="B5" s="81" t="s">
        <v>2</v>
      </c>
      <c r="C5" s="75" t="s">
        <v>3</v>
      </c>
      <c r="D5" s="61" t="s">
        <v>4</v>
      </c>
      <c r="E5" s="61" t="s">
        <v>5</v>
      </c>
      <c r="F5" s="61" t="s">
        <v>6</v>
      </c>
      <c r="G5" s="60" t="s">
        <v>7</v>
      </c>
      <c r="H5" s="61" t="s">
        <v>8</v>
      </c>
      <c r="I5" s="61" t="s">
        <v>9</v>
      </c>
      <c r="J5" s="61" t="s">
        <v>10</v>
      </c>
      <c r="K5" s="75" t="s">
        <v>241</v>
      </c>
      <c r="L5" s="75" t="s">
        <v>138</v>
      </c>
      <c r="M5" s="7"/>
      <c r="N5" s="7"/>
      <c r="O5" s="7"/>
      <c r="P5" s="7"/>
    </row>
    <row r="6" spans="1:16" ht="29.25" customHeight="1">
      <c r="A6" s="8" t="s">
        <v>11</v>
      </c>
      <c r="B6" s="81" t="s">
        <v>237</v>
      </c>
      <c r="C6" s="141"/>
      <c r="D6" s="10"/>
      <c r="E6" s="10"/>
      <c r="F6" s="10"/>
      <c r="G6" s="10"/>
      <c r="H6" s="11">
        <f>SUM(H7)</f>
        <v>228107.9186312519</v>
      </c>
      <c r="I6" s="11">
        <f>H6*1.18</f>
        <v>269167.3439848772</v>
      </c>
      <c r="J6" s="12">
        <f>SUM(J7)</f>
        <v>2.253585443896976</v>
      </c>
      <c r="K6" s="141"/>
      <c r="L6" s="61"/>
      <c r="M6" s="62"/>
      <c r="N6" s="7"/>
      <c r="O6" s="7"/>
      <c r="P6" s="7"/>
    </row>
    <row r="7" spans="1:16" ht="29.25" customHeight="1" hidden="1">
      <c r="A7" s="6">
        <v>1</v>
      </c>
      <c r="B7" s="83" t="s">
        <v>12</v>
      </c>
      <c r="C7" s="76"/>
      <c r="D7" s="13"/>
      <c r="E7" s="13"/>
      <c r="F7" s="13"/>
      <c r="G7" s="13"/>
      <c r="H7" s="13">
        <f>H8+H10</f>
        <v>228107.9186312519</v>
      </c>
      <c r="I7" s="13">
        <f>H7*1.18</f>
        <v>269167.3439848772</v>
      </c>
      <c r="J7" s="14">
        <f>SUM(J8:J10)</f>
        <v>2.253585443896976</v>
      </c>
      <c r="K7" s="76"/>
      <c r="L7" s="92">
        <f>J7*1.18</f>
        <v>2.6592308237984312</v>
      </c>
      <c r="M7" s="7"/>
      <c r="N7" s="7"/>
      <c r="O7" s="7"/>
      <c r="P7" s="7"/>
    </row>
    <row r="8" spans="1:16" s="25" customFormat="1" ht="30" customHeight="1">
      <c r="A8" s="220" t="s">
        <v>145</v>
      </c>
      <c r="B8" s="84" t="s">
        <v>166</v>
      </c>
      <c r="C8" s="40" t="s">
        <v>69</v>
      </c>
      <c r="D8" s="17" t="s">
        <v>14</v>
      </c>
      <c r="E8" s="18">
        <v>1.7145377985181445</v>
      </c>
      <c r="F8" s="19">
        <v>156</v>
      </c>
      <c r="G8" s="20">
        <f>692.3*104.2%</f>
        <v>721.3765999999999</v>
      </c>
      <c r="H8" s="21">
        <f>F8*E8*G8</f>
        <v>192945.08183597465</v>
      </c>
      <c r="I8" s="22">
        <f>H8*1.18</f>
        <v>227675.19656645006</v>
      </c>
      <c r="J8" s="23">
        <f>H8/12/$H$4</f>
        <v>1.9061952364747543</v>
      </c>
      <c r="K8" s="40" t="s">
        <v>69</v>
      </c>
      <c r="L8" s="185"/>
      <c r="M8" s="24"/>
      <c r="N8" s="24"/>
      <c r="O8" s="24"/>
      <c r="P8" s="24"/>
    </row>
    <row r="9" spans="1:16" s="25" customFormat="1" ht="21" customHeight="1" hidden="1">
      <c r="A9" s="221"/>
      <c r="B9" s="84" t="s">
        <v>64</v>
      </c>
      <c r="C9" s="64"/>
      <c r="D9" s="26"/>
      <c r="E9" s="26"/>
      <c r="F9" s="26"/>
      <c r="G9" s="26"/>
      <c r="H9" s="26"/>
      <c r="I9" s="26"/>
      <c r="J9" s="26"/>
      <c r="K9" s="64"/>
      <c r="L9" s="193"/>
      <c r="M9" s="24"/>
      <c r="N9" s="24"/>
      <c r="O9" s="24"/>
      <c r="P9" s="24"/>
    </row>
    <row r="10" spans="1:16" s="25" customFormat="1" ht="29.25" customHeight="1" collapsed="1">
      <c r="A10" s="97" t="s">
        <v>145</v>
      </c>
      <c r="B10" s="84" t="s">
        <v>167</v>
      </c>
      <c r="C10" s="40" t="s">
        <v>70</v>
      </c>
      <c r="D10" s="17" t="s">
        <v>14</v>
      </c>
      <c r="E10" s="18">
        <v>4.062006446572343</v>
      </c>
      <c r="F10" s="19">
        <v>12</v>
      </c>
      <c r="G10" s="20">
        <f>692.3*104.2%</f>
        <v>721.3765999999999</v>
      </c>
      <c r="H10" s="21">
        <f>F10*E10*G10</f>
        <v>35162.83679527725</v>
      </c>
      <c r="I10" s="22">
        <f>H10*1.18</f>
        <v>41492.14741842716</v>
      </c>
      <c r="J10" s="23">
        <f>H10/12/$H$4</f>
        <v>0.34739020742222143</v>
      </c>
      <c r="K10" s="40" t="s">
        <v>70</v>
      </c>
      <c r="L10" s="193"/>
      <c r="M10" s="24"/>
      <c r="N10" s="24"/>
      <c r="O10" s="24"/>
      <c r="P10" s="24"/>
    </row>
    <row r="11" spans="1:16" s="25" customFormat="1" ht="20.25" customHeight="1">
      <c r="A11" s="97" t="s">
        <v>145</v>
      </c>
      <c r="B11" s="84" t="s">
        <v>168</v>
      </c>
      <c r="C11" s="64" t="s">
        <v>65</v>
      </c>
      <c r="D11" s="26"/>
      <c r="E11" s="26"/>
      <c r="F11" s="26"/>
      <c r="G11" s="26"/>
      <c r="H11" s="26"/>
      <c r="I11" s="26"/>
      <c r="J11" s="26"/>
      <c r="K11" s="64" t="s">
        <v>65</v>
      </c>
      <c r="L11" s="193"/>
      <c r="M11" s="24"/>
      <c r="N11" s="24"/>
      <c r="O11" s="24"/>
      <c r="P11" s="24"/>
    </row>
    <row r="12" spans="1:16" s="25" customFormat="1" ht="45.75" customHeight="1">
      <c r="A12" s="97" t="s">
        <v>145</v>
      </c>
      <c r="B12" s="84" t="s">
        <v>169</v>
      </c>
      <c r="C12" s="64" t="s">
        <v>65</v>
      </c>
      <c r="D12" s="26"/>
      <c r="E12" s="26"/>
      <c r="F12" s="26"/>
      <c r="G12" s="26"/>
      <c r="H12" s="26"/>
      <c r="I12" s="26"/>
      <c r="J12" s="26"/>
      <c r="K12" s="64" t="s">
        <v>65</v>
      </c>
      <c r="L12" s="193"/>
      <c r="M12" s="24"/>
      <c r="N12" s="24"/>
      <c r="O12" s="24"/>
      <c r="P12" s="24"/>
    </row>
    <row r="13" spans="1:16" s="25" customFormat="1" ht="19.5" customHeight="1">
      <c r="A13" s="97" t="s">
        <v>145</v>
      </c>
      <c r="B13" s="84" t="s">
        <v>170</v>
      </c>
      <c r="C13" s="64" t="s">
        <v>65</v>
      </c>
      <c r="D13" s="26"/>
      <c r="E13" s="26"/>
      <c r="F13" s="26"/>
      <c r="G13" s="26"/>
      <c r="H13" s="26"/>
      <c r="I13" s="26"/>
      <c r="J13" s="26"/>
      <c r="K13" s="64" t="s">
        <v>65</v>
      </c>
      <c r="L13" s="193"/>
      <c r="M13" s="24"/>
      <c r="N13" s="24"/>
      <c r="O13" s="24"/>
      <c r="P13" s="24"/>
    </row>
    <row r="14" spans="1:16" s="25" customFormat="1" ht="18" customHeight="1">
      <c r="A14" s="97" t="s">
        <v>145</v>
      </c>
      <c r="B14" s="84" t="s">
        <v>171</v>
      </c>
      <c r="C14" s="64" t="s">
        <v>28</v>
      </c>
      <c r="D14" s="26"/>
      <c r="E14" s="26"/>
      <c r="F14" s="26"/>
      <c r="G14" s="26"/>
      <c r="H14" s="26"/>
      <c r="I14" s="26"/>
      <c r="J14" s="26"/>
      <c r="K14" s="64" t="s">
        <v>28</v>
      </c>
      <c r="L14" s="222"/>
      <c r="M14" s="24"/>
      <c r="N14" s="24"/>
      <c r="O14" s="24"/>
      <c r="P14" s="24"/>
    </row>
    <row r="15" spans="1:16" s="25" customFormat="1" ht="20.25" customHeight="1">
      <c r="A15" s="97" t="s">
        <v>145</v>
      </c>
      <c r="B15" s="84" t="s">
        <v>172</v>
      </c>
      <c r="C15" s="64" t="s">
        <v>22</v>
      </c>
      <c r="D15" s="26"/>
      <c r="E15" s="26"/>
      <c r="F15" s="26"/>
      <c r="G15" s="26"/>
      <c r="H15" s="26"/>
      <c r="I15" s="26"/>
      <c r="J15" s="26"/>
      <c r="K15" s="64" t="s">
        <v>22</v>
      </c>
      <c r="L15" s="222"/>
      <c r="M15" s="24"/>
      <c r="N15" s="24"/>
      <c r="O15" s="24"/>
      <c r="P15" s="24"/>
    </row>
    <row r="16" spans="1:16" s="25" customFormat="1" ht="29.25" customHeight="1">
      <c r="A16" s="28" t="s">
        <v>145</v>
      </c>
      <c r="B16" s="84" t="s">
        <v>173</v>
      </c>
      <c r="C16" s="40" t="s">
        <v>20</v>
      </c>
      <c r="D16" s="35" t="s">
        <v>14</v>
      </c>
      <c r="E16" s="36">
        <v>0.24160706427499154</v>
      </c>
      <c r="F16" s="16">
        <v>59</v>
      </c>
      <c r="G16" s="34">
        <v>31</v>
      </c>
      <c r="H16" s="38">
        <f>F16*E16*G16</f>
        <v>441.8993205589595</v>
      </c>
      <c r="I16" s="31">
        <f>H16*1.18</f>
        <v>521.4411982595722</v>
      </c>
      <c r="J16" s="23">
        <f>H16/$H$4/12</f>
        <v>0.004365731283925702</v>
      </c>
      <c r="K16" s="40" t="s">
        <v>20</v>
      </c>
      <c r="L16" s="222"/>
      <c r="M16" s="24"/>
      <c r="N16" s="24"/>
      <c r="O16" s="24"/>
      <c r="P16" s="24"/>
    </row>
    <row r="17" spans="1:16" s="25" customFormat="1" ht="23.25" customHeight="1">
      <c r="A17" s="28" t="s">
        <v>145</v>
      </c>
      <c r="B17" s="85" t="s">
        <v>174</v>
      </c>
      <c r="C17" s="40"/>
      <c r="D17" s="29"/>
      <c r="E17" s="29"/>
      <c r="F17" s="29"/>
      <c r="G17" s="29"/>
      <c r="H17" s="39">
        <f>SUM(H20:H20)</f>
        <v>17183.6</v>
      </c>
      <c r="I17" s="31">
        <f>H17*1.18</f>
        <v>20276.647999999997</v>
      </c>
      <c r="J17" s="31">
        <f>SUM(J20:J20)</f>
        <v>0.16976486860304285</v>
      </c>
      <c r="K17" s="40" t="s">
        <v>20</v>
      </c>
      <c r="L17" s="222"/>
      <c r="M17" s="24"/>
      <c r="N17" s="24"/>
      <c r="O17" s="24"/>
      <c r="P17" s="24"/>
    </row>
    <row r="18" spans="1:16" s="25" customFormat="1" ht="23.25" customHeight="1">
      <c r="A18" s="28" t="s">
        <v>145</v>
      </c>
      <c r="B18" s="85" t="s">
        <v>175</v>
      </c>
      <c r="C18" s="40"/>
      <c r="D18" s="29"/>
      <c r="E18" s="29"/>
      <c r="F18" s="29"/>
      <c r="G18" s="29"/>
      <c r="H18" s="39">
        <f>SUM(H21:H21)</f>
        <v>2092.0138741081573</v>
      </c>
      <c r="I18" s="31">
        <f>H18*1.18</f>
        <v>2468.5763714476257</v>
      </c>
      <c r="J18" s="31">
        <f>SUM(J21:J21)</f>
        <v>0.020667989271963616</v>
      </c>
      <c r="K18" s="40" t="s">
        <v>89</v>
      </c>
      <c r="L18" s="195"/>
      <c r="M18" s="24"/>
      <c r="N18" s="24"/>
      <c r="O18" s="24"/>
      <c r="P18" s="24"/>
    </row>
    <row r="19" spans="1:16" s="25" customFormat="1" ht="29.25" customHeight="1">
      <c r="A19" s="28" t="s">
        <v>145</v>
      </c>
      <c r="B19" s="85" t="s">
        <v>176</v>
      </c>
      <c r="C19" s="40"/>
      <c r="D19" s="29"/>
      <c r="E19" s="29"/>
      <c r="F19" s="29"/>
      <c r="G19" s="29"/>
      <c r="H19" s="39"/>
      <c r="I19" s="31"/>
      <c r="J19" s="31"/>
      <c r="K19" s="40" t="s">
        <v>21</v>
      </c>
      <c r="L19" s="195"/>
      <c r="M19" s="24"/>
      <c r="N19" s="24"/>
      <c r="O19" s="24"/>
      <c r="P19" s="24"/>
    </row>
    <row r="20" spans="1:16" s="25" customFormat="1" ht="21" customHeight="1">
      <c r="A20" s="97" t="s">
        <v>145</v>
      </c>
      <c r="B20" s="84" t="s">
        <v>177</v>
      </c>
      <c r="C20" s="40" t="s">
        <v>21</v>
      </c>
      <c r="D20" s="47" t="s">
        <v>24</v>
      </c>
      <c r="E20" s="48">
        <v>14.44</v>
      </c>
      <c r="F20" s="19">
        <v>119</v>
      </c>
      <c r="G20" s="34">
        <v>10</v>
      </c>
      <c r="H20" s="38">
        <f>F20*E20*G20</f>
        <v>17183.6</v>
      </c>
      <c r="I20" s="31">
        <f aca="true" t="shared" si="0" ref="I20:I27">H20*1.18</f>
        <v>20276.647999999997</v>
      </c>
      <c r="J20" s="23">
        <f>H20/$H$4/12</f>
        <v>0.16976486860304285</v>
      </c>
      <c r="K20" s="40" t="s">
        <v>21</v>
      </c>
      <c r="L20" s="195"/>
      <c r="M20" s="24"/>
      <c r="N20" s="24"/>
      <c r="O20" s="24"/>
      <c r="P20" s="24"/>
    </row>
    <row r="21" spans="1:16" s="25" customFormat="1" ht="21.75" customHeight="1">
      <c r="A21" s="96" t="s">
        <v>145</v>
      </c>
      <c r="B21" s="85" t="s">
        <v>178</v>
      </c>
      <c r="C21" s="78" t="s">
        <v>26</v>
      </c>
      <c r="D21" s="16" t="s">
        <v>27</v>
      </c>
      <c r="E21" s="36">
        <v>88.3302598424319</v>
      </c>
      <c r="F21" s="17">
        <v>2</v>
      </c>
      <c r="G21" s="34">
        <f>1184.2/100</f>
        <v>11.842</v>
      </c>
      <c r="H21" s="38">
        <f>F21*E21*G21</f>
        <v>2092.0138741081573</v>
      </c>
      <c r="I21" s="31">
        <f t="shared" si="0"/>
        <v>2468.5763714476257</v>
      </c>
      <c r="J21" s="23">
        <f>H21/$H$4/12</f>
        <v>0.020667989271963616</v>
      </c>
      <c r="K21" s="40" t="s">
        <v>26</v>
      </c>
      <c r="L21" s="195"/>
      <c r="M21" s="49"/>
      <c r="N21" s="24"/>
      <c r="O21" s="24"/>
      <c r="P21" s="24"/>
    </row>
    <row r="22" spans="1:16" s="25" customFormat="1" ht="39.75" customHeight="1">
      <c r="A22" s="28" t="s">
        <v>145</v>
      </c>
      <c r="B22" s="84" t="s">
        <v>179</v>
      </c>
      <c r="C22" s="40" t="s">
        <v>30</v>
      </c>
      <c r="D22" s="41" t="s">
        <v>14</v>
      </c>
      <c r="E22" s="42">
        <v>1.8422538650968099</v>
      </c>
      <c r="F22" s="40">
        <v>32</v>
      </c>
      <c r="G22" s="43">
        <v>31</v>
      </c>
      <c r="H22" s="44">
        <f>F22*E22*G22</f>
        <v>1827.5158341760355</v>
      </c>
      <c r="I22" s="45">
        <f t="shared" si="0"/>
        <v>2156.468684327722</v>
      </c>
      <c r="J22" s="46">
        <f>H22/$H$4/12</f>
        <v>0.01805488869962493</v>
      </c>
      <c r="K22" s="40" t="s">
        <v>29</v>
      </c>
      <c r="L22" s="195"/>
      <c r="M22" s="40"/>
      <c r="N22" s="24"/>
      <c r="O22" s="24"/>
      <c r="P22" s="24"/>
    </row>
    <row r="23" spans="1:16" s="25" customFormat="1" ht="45.75" customHeight="1" hidden="1">
      <c r="A23" s="28" t="s">
        <v>31</v>
      </c>
      <c r="B23" s="84" t="s">
        <v>32</v>
      </c>
      <c r="C23" s="40" t="s">
        <v>29</v>
      </c>
      <c r="D23" s="41" t="s">
        <v>14</v>
      </c>
      <c r="E23" s="42">
        <v>2.4976130269427244</v>
      </c>
      <c r="F23" s="40">
        <v>110</v>
      </c>
      <c r="G23" s="43">
        <v>0</v>
      </c>
      <c r="H23" s="44">
        <f>F23*E23*G23</f>
        <v>0</v>
      </c>
      <c r="I23" s="45">
        <f t="shared" si="0"/>
        <v>0</v>
      </c>
      <c r="J23" s="46">
        <f>H23/$H$4/12</f>
        <v>0</v>
      </c>
      <c r="K23" s="50"/>
      <c r="L23" s="195"/>
      <c r="M23" s="24"/>
      <c r="N23" s="24"/>
      <c r="O23" s="24"/>
      <c r="P23" s="24"/>
    </row>
    <row r="24" spans="1:16" s="25" customFormat="1" ht="36.75" customHeight="1">
      <c r="A24" s="28" t="s">
        <v>145</v>
      </c>
      <c r="B24" s="87" t="s">
        <v>180</v>
      </c>
      <c r="C24" s="40" t="s">
        <v>33</v>
      </c>
      <c r="D24" s="41" t="s">
        <v>34</v>
      </c>
      <c r="E24" s="42">
        <v>72.18</v>
      </c>
      <c r="F24" s="40">
        <v>21</v>
      </c>
      <c r="G24" s="43">
        <f>G22*0.1</f>
        <v>3.1</v>
      </c>
      <c r="H24" s="44">
        <f>F24*E24*G24</f>
        <v>4698.918000000001</v>
      </c>
      <c r="I24" s="45">
        <f t="shared" si="0"/>
        <v>5544.72324</v>
      </c>
      <c r="J24" s="46">
        <f>H24/$H$4/12</f>
        <v>0.046422821576763494</v>
      </c>
      <c r="K24" s="40" t="s">
        <v>33</v>
      </c>
      <c r="L24" s="195"/>
      <c r="M24" s="24"/>
      <c r="N24" s="24"/>
      <c r="O24" s="24"/>
      <c r="P24" s="24"/>
    </row>
    <row r="25" spans="1:16" s="25" customFormat="1" ht="21" customHeight="1">
      <c r="A25" s="137" t="s">
        <v>145</v>
      </c>
      <c r="B25" s="85" t="s">
        <v>181</v>
      </c>
      <c r="C25" s="50"/>
      <c r="D25" s="34"/>
      <c r="E25" s="34"/>
      <c r="F25" s="34"/>
      <c r="G25" s="34"/>
      <c r="H25" s="17" t="e">
        <f>#REF!+H26</f>
        <v>#REF!</v>
      </c>
      <c r="I25" s="17" t="e">
        <f t="shared" si="0"/>
        <v>#REF!</v>
      </c>
      <c r="J25" s="23" t="e">
        <f>#REF!+J26</f>
        <v>#REF!</v>
      </c>
      <c r="K25" s="151"/>
      <c r="L25" s="195"/>
      <c r="M25" s="24"/>
      <c r="N25" s="24"/>
      <c r="O25" s="24"/>
      <c r="P25" s="24"/>
    </row>
    <row r="26" spans="1:16" s="25" customFormat="1" ht="19.5" customHeight="1">
      <c r="A26" s="28" t="s">
        <v>145</v>
      </c>
      <c r="B26" s="85" t="s">
        <v>182</v>
      </c>
      <c r="C26" s="50" t="s">
        <v>35</v>
      </c>
      <c r="D26" s="43" t="s">
        <v>34</v>
      </c>
      <c r="E26" s="43">
        <v>105.4</v>
      </c>
      <c r="F26" s="43">
        <v>2</v>
      </c>
      <c r="G26" s="43">
        <f>6702.7*0.1*0.2</f>
        <v>134.054</v>
      </c>
      <c r="H26" s="45">
        <f>G26*E26*F26</f>
        <v>28258.5832</v>
      </c>
      <c r="I26" s="40">
        <f t="shared" si="0"/>
        <v>33345.128176</v>
      </c>
      <c r="J26" s="51">
        <f>H26/12/$H$4</f>
        <v>0.2791798379766845</v>
      </c>
      <c r="K26" s="40"/>
      <c r="L26" s="196"/>
      <c r="M26" s="24"/>
      <c r="N26" s="24"/>
      <c r="O26" s="24"/>
      <c r="P26" s="24"/>
    </row>
    <row r="27" spans="1:16" s="25" customFormat="1" ht="39" customHeight="1">
      <c r="A27" s="28" t="s">
        <v>145</v>
      </c>
      <c r="B27" s="84" t="s">
        <v>183</v>
      </c>
      <c r="C27" s="40" t="s">
        <v>36</v>
      </c>
      <c r="D27" s="40" t="s">
        <v>34</v>
      </c>
      <c r="E27" s="42">
        <v>192.07761609861825</v>
      </c>
      <c r="F27" s="40">
        <v>32</v>
      </c>
      <c r="G27" s="52" t="e">
        <f>#REF!/1000*2</f>
        <v>#REF!</v>
      </c>
      <c r="H27" s="46" t="e">
        <f>G27*E27*F27</f>
        <v>#REF!</v>
      </c>
      <c r="I27" s="53" t="e">
        <f t="shared" si="0"/>
        <v>#REF!</v>
      </c>
      <c r="J27" s="46" t="e">
        <f>H27/12/$H$4</f>
        <v>#REF!</v>
      </c>
      <c r="K27" s="40" t="s">
        <v>36</v>
      </c>
      <c r="L27" s="188"/>
      <c r="M27" s="24"/>
      <c r="N27" s="24"/>
      <c r="O27" s="24"/>
      <c r="P27" s="24"/>
    </row>
    <row r="28" spans="1:16" s="25" customFormat="1" ht="27.75" customHeight="1">
      <c r="A28" s="28" t="s">
        <v>145</v>
      </c>
      <c r="B28" s="84" t="s">
        <v>184</v>
      </c>
      <c r="C28" s="40" t="s">
        <v>36</v>
      </c>
      <c r="D28" s="40"/>
      <c r="E28" s="40"/>
      <c r="F28" s="40"/>
      <c r="G28" s="40"/>
      <c r="H28" s="54"/>
      <c r="I28" s="45"/>
      <c r="J28" s="43"/>
      <c r="K28" s="40" t="s">
        <v>36</v>
      </c>
      <c r="L28" s="197"/>
      <c r="M28" s="24"/>
      <c r="N28" s="24"/>
      <c r="O28" s="24"/>
      <c r="P28" s="24"/>
    </row>
    <row r="29" spans="1:16" s="25" customFormat="1" ht="38.25" customHeight="1">
      <c r="A29" s="28" t="s">
        <v>145</v>
      </c>
      <c r="B29" s="84" t="s">
        <v>185</v>
      </c>
      <c r="C29" s="40" t="s">
        <v>21</v>
      </c>
      <c r="D29" s="40" t="s">
        <v>37</v>
      </c>
      <c r="E29" s="42">
        <v>21.442626954405494</v>
      </c>
      <c r="F29" s="40">
        <v>21</v>
      </c>
      <c r="G29" s="40">
        <v>31</v>
      </c>
      <c r="H29" s="46">
        <f>G29*E29*F29</f>
        <v>13959.150147317978</v>
      </c>
      <c r="I29" s="53">
        <f>H29*1.18</f>
        <v>16471.797173835213</v>
      </c>
      <c r="J29" s="46">
        <f>H29/12/$H$4</f>
        <v>0.1379090115324835</v>
      </c>
      <c r="K29" s="40" t="s">
        <v>148</v>
      </c>
      <c r="L29" s="197"/>
      <c r="M29" s="24"/>
      <c r="N29" s="24"/>
      <c r="O29" s="24"/>
      <c r="P29" s="24"/>
    </row>
    <row r="30" spans="1:16" s="25" customFormat="1" ht="36.75" customHeight="1">
      <c r="A30" s="28" t="s">
        <v>145</v>
      </c>
      <c r="B30" s="87" t="s">
        <v>186</v>
      </c>
      <c r="C30" s="40" t="s">
        <v>33</v>
      </c>
      <c r="D30" s="40" t="s">
        <v>14</v>
      </c>
      <c r="E30" s="42">
        <v>19.78</v>
      </c>
      <c r="F30" s="40">
        <v>21</v>
      </c>
      <c r="G30" s="40">
        <v>31</v>
      </c>
      <c r="H30" s="46">
        <f>G30*E30*F30</f>
        <v>12876.78</v>
      </c>
      <c r="I30" s="53">
        <f>H30*1.18</f>
        <v>15194.6004</v>
      </c>
      <c r="J30" s="46">
        <f>H30/12/$H$4</f>
        <v>0.1272157676348548</v>
      </c>
      <c r="K30" s="40" t="s">
        <v>149</v>
      </c>
      <c r="L30" s="197"/>
      <c r="M30" s="24"/>
      <c r="N30" s="24"/>
      <c r="O30" s="24"/>
      <c r="P30" s="24"/>
    </row>
    <row r="31" spans="1:16" s="25" customFormat="1" ht="18.75" customHeight="1">
      <c r="A31" s="28" t="s">
        <v>145</v>
      </c>
      <c r="B31" s="87" t="s">
        <v>187</v>
      </c>
      <c r="C31" s="40" t="s">
        <v>140</v>
      </c>
      <c r="D31" s="40"/>
      <c r="E31" s="42"/>
      <c r="F31" s="40"/>
      <c r="G31" s="40"/>
      <c r="H31" s="46"/>
      <c r="I31" s="53"/>
      <c r="J31" s="46"/>
      <c r="K31" s="40" t="s">
        <v>140</v>
      </c>
      <c r="L31" s="190"/>
      <c r="M31" s="24"/>
      <c r="N31" s="24"/>
      <c r="O31" s="24"/>
      <c r="P31" s="24"/>
    </row>
    <row r="32" spans="1:16" ht="32.25" customHeight="1">
      <c r="A32" s="178" t="s">
        <v>15</v>
      </c>
      <c r="B32" s="81" t="s">
        <v>38</v>
      </c>
      <c r="C32" s="142" t="s">
        <v>66</v>
      </c>
      <c r="D32" s="37"/>
      <c r="E32" s="37"/>
      <c r="F32" s="37"/>
      <c r="G32" s="37"/>
      <c r="H32" s="117" t="e">
        <f>#REF!</f>
        <v>#REF!</v>
      </c>
      <c r="I32" s="118" t="e">
        <f>#REF!</f>
        <v>#REF!</v>
      </c>
      <c r="J32" s="119" t="e">
        <f>#REF!</f>
        <v>#REF!</v>
      </c>
      <c r="K32" s="40" t="s">
        <v>21</v>
      </c>
      <c r="L32" s="191"/>
      <c r="M32" s="180"/>
      <c r="N32" s="7"/>
      <c r="O32" s="7"/>
      <c r="P32" s="7"/>
    </row>
    <row r="33" spans="1:16" s="25" customFormat="1" ht="32.25" customHeight="1" collapsed="1">
      <c r="A33" s="122">
        <v>3</v>
      </c>
      <c r="B33" s="86" t="s">
        <v>40</v>
      </c>
      <c r="C33" s="77" t="s">
        <v>41</v>
      </c>
      <c r="D33" s="29" t="s">
        <v>42</v>
      </c>
      <c r="E33" s="29">
        <v>1.32</v>
      </c>
      <c r="F33" s="29">
        <v>12</v>
      </c>
      <c r="G33" s="29">
        <f>8095.2*104.2%</f>
        <v>8435.1984</v>
      </c>
      <c r="H33" s="30">
        <f>G33*E33*F33</f>
        <v>133613.542656</v>
      </c>
      <c r="I33" s="30">
        <f>H33*1.18</f>
        <v>157663.98033408</v>
      </c>
      <c r="J33" s="31">
        <v>1.32</v>
      </c>
      <c r="K33" s="50"/>
      <c r="L33" s="192"/>
      <c r="M33" s="24"/>
      <c r="N33" s="24"/>
      <c r="O33" s="24"/>
      <c r="P33" s="24"/>
    </row>
    <row r="34" spans="1:16" s="25" customFormat="1" ht="36.75" customHeight="1" collapsed="1">
      <c r="A34" s="32" t="s">
        <v>25</v>
      </c>
      <c r="B34" s="86" t="s">
        <v>43</v>
      </c>
      <c r="C34" s="77" t="s">
        <v>35</v>
      </c>
      <c r="D34" s="29" t="s">
        <v>42</v>
      </c>
      <c r="E34" s="29">
        <v>1.1</v>
      </c>
      <c r="F34" s="29">
        <v>12</v>
      </c>
      <c r="G34" s="29">
        <f>8095.2*104.2%</f>
        <v>8435.1984</v>
      </c>
      <c r="H34" s="124">
        <f>G34*E34*F34</f>
        <v>111344.61888</v>
      </c>
      <c r="I34" s="124">
        <f>H34*1.18</f>
        <v>131386.6502784</v>
      </c>
      <c r="J34" s="39">
        <v>1.1</v>
      </c>
      <c r="K34" s="50"/>
      <c r="L34" s="192"/>
      <c r="M34" s="24"/>
      <c r="N34" s="24"/>
      <c r="O34" s="24"/>
      <c r="P34" s="24"/>
    </row>
    <row r="35" spans="1:16" s="25" customFormat="1" ht="24" customHeight="1" collapsed="1">
      <c r="A35" s="32" t="s">
        <v>234</v>
      </c>
      <c r="B35" s="86" t="s">
        <v>44</v>
      </c>
      <c r="C35" s="77" t="s">
        <v>45</v>
      </c>
      <c r="D35" s="33"/>
      <c r="E35" s="33"/>
      <c r="F35" s="33"/>
      <c r="G35" s="33"/>
      <c r="H35" s="125" t="e">
        <f>#REF!+#REF!</f>
        <v>#REF!</v>
      </c>
      <c r="I35" s="125" t="e">
        <f>H35*1.18</f>
        <v>#REF!</v>
      </c>
      <c r="J35" s="121" t="e">
        <f>#REF!+#REF!</f>
        <v>#REF!</v>
      </c>
      <c r="K35" s="50" t="s">
        <v>150</v>
      </c>
      <c r="L35" s="192"/>
      <c r="M35" s="49"/>
      <c r="N35" s="24"/>
      <c r="O35" s="24"/>
      <c r="P35" s="24"/>
    </row>
    <row r="36" spans="1:16" s="25" customFormat="1" ht="29.25" customHeight="1">
      <c r="A36" s="32" t="s">
        <v>105</v>
      </c>
      <c r="B36" s="86" t="s">
        <v>243</v>
      </c>
      <c r="C36" s="50"/>
      <c r="D36" s="29"/>
      <c r="E36" s="29"/>
      <c r="F36" s="29"/>
      <c r="G36" s="29"/>
      <c r="H36" s="17"/>
      <c r="I36" s="17"/>
      <c r="J36" s="23"/>
      <c r="K36" s="50" t="s">
        <v>150</v>
      </c>
      <c r="L36" s="77"/>
      <c r="M36" s="49"/>
      <c r="N36" s="24"/>
      <c r="O36" s="24"/>
      <c r="P36" s="24"/>
    </row>
    <row r="37" spans="1:16" s="25" customFormat="1" ht="48.75" customHeight="1" hidden="1">
      <c r="A37" s="32" t="s">
        <v>71</v>
      </c>
      <c r="B37" s="86" t="s">
        <v>47</v>
      </c>
      <c r="C37" s="50"/>
      <c r="D37" s="29"/>
      <c r="E37" s="29"/>
      <c r="F37" s="29"/>
      <c r="G37" s="29"/>
      <c r="H37" s="17" t="e">
        <f>H50+H51+H55+H60+#REF!</f>
        <v>#REF!</v>
      </c>
      <c r="I37" s="17" t="e">
        <f>I50+I51+I55+I60+#REF!</f>
        <v>#REF!</v>
      </c>
      <c r="J37" s="23" t="e">
        <f>J50+J51+J55+J60+#REF!</f>
        <v>#REF!</v>
      </c>
      <c r="K37" s="77" t="s">
        <v>45</v>
      </c>
      <c r="L37" s="143"/>
      <c r="M37" s="49"/>
      <c r="N37" s="24"/>
      <c r="O37" s="24"/>
      <c r="P37" s="24"/>
    </row>
    <row r="38" spans="1:16" s="25" customFormat="1" ht="15.75" hidden="1">
      <c r="A38" s="32" t="s">
        <v>48</v>
      </c>
      <c r="B38" s="140" t="s">
        <v>75</v>
      </c>
      <c r="C38" s="45"/>
      <c r="D38" s="43"/>
      <c r="E38" s="42"/>
      <c r="F38" s="45"/>
      <c r="G38" s="45"/>
      <c r="H38" s="45"/>
      <c r="I38" s="53"/>
      <c r="J38" s="46"/>
      <c r="K38" s="77" t="s">
        <v>21</v>
      </c>
      <c r="L38" s="144"/>
      <c r="M38" s="24"/>
      <c r="N38" s="98"/>
      <c r="O38" s="24"/>
      <c r="P38" s="24"/>
    </row>
    <row r="39" spans="1:16" s="25" customFormat="1" ht="47.25" customHeight="1" hidden="1">
      <c r="A39" s="28" t="s">
        <v>13</v>
      </c>
      <c r="B39" s="85" t="s">
        <v>78</v>
      </c>
      <c r="C39" s="50" t="s">
        <v>22</v>
      </c>
      <c r="D39" s="29"/>
      <c r="E39" s="29"/>
      <c r="F39" s="29"/>
      <c r="G39" s="29"/>
      <c r="H39" s="17"/>
      <c r="I39" s="17"/>
      <c r="J39" s="23"/>
      <c r="K39" s="50"/>
      <c r="L39" s="93"/>
      <c r="M39" s="49"/>
      <c r="N39" s="24"/>
      <c r="O39" s="24"/>
      <c r="P39" s="24"/>
    </row>
    <row r="40" spans="1:16" s="25" customFormat="1" ht="24.75" customHeight="1" hidden="1">
      <c r="A40" s="28" t="s">
        <v>15</v>
      </c>
      <c r="B40" s="85" t="s">
        <v>72</v>
      </c>
      <c r="C40" s="50" t="s">
        <v>22</v>
      </c>
      <c r="D40" s="29"/>
      <c r="E40" s="29"/>
      <c r="F40" s="29"/>
      <c r="G40" s="29"/>
      <c r="H40" s="17"/>
      <c r="I40" s="17"/>
      <c r="J40" s="23"/>
      <c r="K40" s="45"/>
      <c r="L40" s="93"/>
      <c r="M40" s="49"/>
      <c r="N40" s="24"/>
      <c r="O40" s="24"/>
      <c r="P40" s="24"/>
    </row>
    <row r="41" spans="1:16" s="25" customFormat="1" ht="35.25" customHeight="1">
      <c r="A41" s="32" t="s">
        <v>106</v>
      </c>
      <c r="B41" s="140" t="s">
        <v>68</v>
      </c>
      <c r="C41" s="50"/>
      <c r="D41" s="29"/>
      <c r="E41" s="29"/>
      <c r="F41" s="29"/>
      <c r="G41" s="29"/>
      <c r="H41" s="17"/>
      <c r="I41" s="17"/>
      <c r="J41" s="23"/>
      <c r="K41" s="45"/>
      <c r="L41" s="143"/>
      <c r="M41" s="49"/>
      <c r="N41" s="24"/>
      <c r="O41" s="24"/>
      <c r="P41" s="24"/>
    </row>
    <row r="42" spans="1:18" s="25" customFormat="1" ht="17.25" customHeight="1">
      <c r="A42" s="32" t="s">
        <v>146</v>
      </c>
      <c r="B42" s="86" t="s">
        <v>239</v>
      </c>
      <c r="C42" s="50"/>
      <c r="D42" s="29"/>
      <c r="E42" s="29"/>
      <c r="F42" s="29"/>
      <c r="G42" s="29"/>
      <c r="H42" s="17"/>
      <c r="I42" s="17"/>
      <c r="J42" s="23"/>
      <c r="K42" s="50"/>
      <c r="L42" s="143"/>
      <c r="M42" s="49"/>
      <c r="N42" s="99"/>
      <c r="O42" s="24"/>
      <c r="P42" s="24"/>
      <c r="R42" s="25" t="s">
        <v>152</v>
      </c>
    </row>
    <row r="43" spans="1:16" s="25" customFormat="1" ht="54" customHeight="1">
      <c r="A43" s="95" t="s">
        <v>145</v>
      </c>
      <c r="B43" s="85" t="s">
        <v>190</v>
      </c>
      <c r="C43" s="50" t="s">
        <v>35</v>
      </c>
      <c r="D43" s="34"/>
      <c r="E43" s="34"/>
      <c r="F43" s="34"/>
      <c r="G43" s="34"/>
      <c r="H43" s="20">
        <f>SUM(H51:H53)</f>
        <v>33445.0108428437</v>
      </c>
      <c r="I43" s="17">
        <f>H43*1.18</f>
        <v>39465.11279455556</v>
      </c>
      <c r="J43" s="23">
        <f>SUM(J51:J53)</f>
        <v>0.3304189966690743</v>
      </c>
      <c r="K43" s="50"/>
      <c r="L43" s="160"/>
      <c r="M43" s="24"/>
      <c r="N43" s="24"/>
      <c r="O43" s="24"/>
      <c r="P43" s="24"/>
    </row>
    <row r="44" spans="1:16" s="25" customFormat="1" ht="54" customHeight="1">
      <c r="A44" s="95" t="s">
        <v>145</v>
      </c>
      <c r="B44" s="85" t="s">
        <v>163</v>
      </c>
      <c r="C44" s="50" t="s">
        <v>35</v>
      </c>
      <c r="D44" s="34"/>
      <c r="E44" s="34"/>
      <c r="F44" s="34"/>
      <c r="G44" s="34"/>
      <c r="H44" s="20">
        <f>SUM(H52:H54)</f>
        <v>33445.0108428437</v>
      </c>
      <c r="I44" s="17">
        <f>H44*1.18</f>
        <v>39465.11279455556</v>
      </c>
      <c r="J44" s="23">
        <f>SUM(J52:J54)</f>
        <v>0.3304189966690743</v>
      </c>
      <c r="K44" s="50"/>
      <c r="L44" s="160"/>
      <c r="M44" s="24"/>
      <c r="N44" s="24"/>
      <c r="O44" s="24"/>
      <c r="P44" s="24"/>
    </row>
    <row r="45" spans="1:16" s="25" customFormat="1" ht="25.5" customHeight="1" hidden="1">
      <c r="A45" s="223"/>
      <c r="B45" s="161" t="s">
        <v>50</v>
      </c>
      <c r="C45" s="154" t="s">
        <v>35</v>
      </c>
      <c r="D45" s="154"/>
      <c r="E45" s="154"/>
      <c r="F45" s="154"/>
      <c r="G45" s="154"/>
      <c r="H45" s="154"/>
      <c r="I45" s="154"/>
      <c r="J45" s="155"/>
      <c r="K45" s="154"/>
      <c r="L45" s="156"/>
      <c r="M45" s="24"/>
      <c r="N45" s="24"/>
      <c r="O45" s="24"/>
      <c r="P45" s="24"/>
    </row>
    <row r="46" spans="1:16" s="25" customFormat="1" ht="25.5" customHeight="1" hidden="1">
      <c r="A46" s="223"/>
      <c r="B46" s="161" t="s">
        <v>61</v>
      </c>
      <c r="C46" s="154" t="s">
        <v>35</v>
      </c>
      <c r="D46" s="155" t="s">
        <v>52</v>
      </c>
      <c r="E46" s="157">
        <v>174.7589458271233</v>
      </c>
      <c r="F46" s="154">
        <v>1</v>
      </c>
      <c r="G46" s="154">
        <f>32*104.2%</f>
        <v>33.344</v>
      </c>
      <c r="H46" s="154">
        <f>G46*E46*F46</f>
        <v>5827.1622896596</v>
      </c>
      <c r="I46" s="158">
        <f>H46*1.18</f>
        <v>6876.051501798328</v>
      </c>
      <c r="J46" s="159">
        <f>H46/12/$H$4</f>
        <v>0.05756927770855167</v>
      </c>
      <c r="K46" s="154" t="s">
        <v>35</v>
      </c>
      <c r="L46" s="156"/>
      <c r="M46" s="24"/>
      <c r="N46" s="24"/>
      <c r="O46" s="24"/>
      <c r="P46" s="24"/>
    </row>
    <row r="47" spans="1:16" s="25" customFormat="1" ht="31.5" customHeight="1">
      <c r="A47" s="28" t="s">
        <v>145</v>
      </c>
      <c r="B47" s="88" t="s">
        <v>202</v>
      </c>
      <c r="C47" s="154" t="s">
        <v>35</v>
      </c>
      <c r="D47" s="155"/>
      <c r="E47" s="157"/>
      <c r="F47" s="154"/>
      <c r="G47" s="154"/>
      <c r="H47" s="154"/>
      <c r="I47" s="158"/>
      <c r="J47" s="159"/>
      <c r="K47" s="154"/>
      <c r="L47" s="156"/>
      <c r="M47" s="24"/>
      <c r="N47" s="24"/>
      <c r="O47" s="24"/>
      <c r="P47" s="24"/>
    </row>
    <row r="48" spans="1:16" s="25" customFormat="1" ht="33.75" customHeight="1">
      <c r="A48" s="95" t="s">
        <v>145</v>
      </c>
      <c r="B48" s="85" t="s">
        <v>164</v>
      </c>
      <c r="C48" s="50" t="s">
        <v>35</v>
      </c>
      <c r="D48" s="34"/>
      <c r="E48" s="34"/>
      <c r="F48" s="34"/>
      <c r="G48" s="34"/>
      <c r="H48" s="17" t="e">
        <f>#REF!</f>
        <v>#REF!</v>
      </c>
      <c r="I48" s="17" t="e">
        <f>H48*1.18</f>
        <v>#REF!</v>
      </c>
      <c r="J48" s="23" t="e">
        <f>#REF!</f>
        <v>#REF!</v>
      </c>
      <c r="K48" s="50"/>
      <c r="L48" s="160"/>
      <c r="M48" s="24"/>
      <c r="N48" s="24"/>
      <c r="O48" s="24"/>
      <c r="P48" s="24"/>
    </row>
    <row r="49" spans="1:16" s="25" customFormat="1" ht="33.75" customHeight="1">
      <c r="A49" s="95" t="s">
        <v>145</v>
      </c>
      <c r="B49" s="85" t="s">
        <v>165</v>
      </c>
      <c r="C49" s="50" t="s">
        <v>35</v>
      </c>
      <c r="D49" s="34"/>
      <c r="E49" s="34"/>
      <c r="F49" s="34"/>
      <c r="G49" s="34"/>
      <c r="H49" s="17" t="e">
        <f>#REF!</f>
        <v>#REF!</v>
      </c>
      <c r="I49" s="17" t="e">
        <f>H49*1.18</f>
        <v>#REF!</v>
      </c>
      <c r="J49" s="23" t="e">
        <f>#REF!</f>
        <v>#REF!</v>
      </c>
      <c r="K49" s="50"/>
      <c r="L49" s="224"/>
      <c r="M49" s="24"/>
      <c r="N49" s="24"/>
      <c r="O49" s="24"/>
      <c r="P49" s="24"/>
    </row>
    <row r="50" spans="1:16" s="25" customFormat="1" ht="63.75" customHeight="1" collapsed="1">
      <c r="A50" s="95" t="s">
        <v>145</v>
      </c>
      <c r="B50" s="85" t="s">
        <v>191</v>
      </c>
      <c r="C50" s="50" t="s">
        <v>35</v>
      </c>
      <c r="D50" s="34"/>
      <c r="E50" s="34"/>
      <c r="F50" s="34"/>
      <c r="G50" s="34"/>
      <c r="H50" s="17">
        <f>SUM(H53,H54)</f>
        <v>33445.0108428437</v>
      </c>
      <c r="I50" s="17">
        <f>H50*1.18</f>
        <v>39465.11279455556</v>
      </c>
      <c r="J50" s="23">
        <f>SUM(J53,J54)</f>
        <v>0.3304189966690743</v>
      </c>
      <c r="K50" s="50"/>
      <c r="L50" s="222"/>
      <c r="M50" s="24"/>
      <c r="N50" s="24"/>
      <c r="O50" s="24"/>
      <c r="P50" s="24"/>
    </row>
    <row r="51" spans="1:16" s="25" customFormat="1" ht="48" customHeight="1" hidden="1">
      <c r="A51" s="95">
        <v>1</v>
      </c>
      <c r="B51" s="88" t="s">
        <v>49</v>
      </c>
      <c r="C51" s="64"/>
      <c r="D51" s="29"/>
      <c r="E51" s="29"/>
      <c r="F51" s="29"/>
      <c r="G51" s="29"/>
      <c r="H51" s="17"/>
      <c r="I51" s="17"/>
      <c r="J51" s="23"/>
      <c r="K51" s="50" t="s">
        <v>35</v>
      </c>
      <c r="L51" s="222"/>
      <c r="M51" s="24"/>
      <c r="N51" s="24"/>
      <c r="O51" s="24"/>
      <c r="P51" s="24"/>
    </row>
    <row r="52" spans="1:16" s="25" customFormat="1" ht="18" customHeight="1" hidden="1">
      <c r="A52" s="28"/>
      <c r="B52" s="88" t="s">
        <v>50</v>
      </c>
      <c r="C52" s="50"/>
      <c r="D52" s="34"/>
      <c r="E52" s="34"/>
      <c r="F52" s="34"/>
      <c r="G52" s="34"/>
      <c r="H52" s="17"/>
      <c r="I52" s="17"/>
      <c r="J52" s="23"/>
      <c r="K52" s="50" t="s">
        <v>35</v>
      </c>
      <c r="L52" s="222"/>
      <c r="M52" s="24"/>
      <c r="N52" s="24"/>
      <c r="O52" s="24"/>
      <c r="P52" s="24"/>
    </row>
    <row r="53" spans="1:16" s="25" customFormat="1" ht="15.75" customHeight="1" hidden="1">
      <c r="A53" s="28"/>
      <c r="B53" s="88" t="s">
        <v>51</v>
      </c>
      <c r="C53" s="50"/>
      <c r="D53" s="34" t="s">
        <v>52</v>
      </c>
      <c r="E53" s="36">
        <v>668.6862372609505</v>
      </c>
      <c r="F53" s="34">
        <v>1</v>
      </c>
      <c r="G53" s="34">
        <f>48*104.2%</f>
        <v>50.016000000000005</v>
      </c>
      <c r="H53" s="31">
        <f>G53*E53*F53</f>
        <v>33445.0108428437</v>
      </c>
      <c r="I53" s="30">
        <f>H53*1.18</f>
        <v>39465.11279455556</v>
      </c>
      <c r="J53" s="23">
        <f>H53/12/$H$4</f>
        <v>0.3304189966690743</v>
      </c>
      <c r="K53" s="64"/>
      <c r="L53" s="222"/>
      <c r="M53" s="24"/>
      <c r="N53" s="24"/>
      <c r="O53" s="24"/>
      <c r="P53" s="24"/>
    </row>
    <row r="54" spans="1:16" s="25" customFormat="1" ht="15.75" customHeight="1" hidden="1">
      <c r="A54" s="28"/>
      <c r="B54" s="88" t="s">
        <v>53</v>
      </c>
      <c r="C54" s="50"/>
      <c r="D54" s="34" t="s">
        <v>52</v>
      </c>
      <c r="E54" s="36">
        <v>693.8749709019604</v>
      </c>
      <c r="F54" s="34">
        <v>1</v>
      </c>
      <c r="G54" s="34">
        <v>0</v>
      </c>
      <c r="H54" s="31">
        <f>G54*E54*F54</f>
        <v>0</v>
      </c>
      <c r="I54" s="30">
        <f>H54*1.18</f>
        <v>0</v>
      </c>
      <c r="J54" s="23">
        <f>H54/12/$H$4</f>
        <v>0</v>
      </c>
      <c r="K54" s="50"/>
      <c r="L54" s="222"/>
      <c r="M54" s="24"/>
      <c r="N54" s="24"/>
      <c r="O54" s="24"/>
      <c r="P54" s="24"/>
    </row>
    <row r="55" spans="1:16" s="25" customFormat="1" ht="55.5" customHeight="1" hidden="1">
      <c r="A55" s="28"/>
      <c r="B55" s="88" t="s">
        <v>54</v>
      </c>
      <c r="C55" s="64"/>
      <c r="D55" s="29"/>
      <c r="E55" s="29"/>
      <c r="F55" s="29"/>
      <c r="G55" s="29"/>
      <c r="H55" s="34"/>
      <c r="I55" s="34"/>
      <c r="J55" s="34"/>
      <c r="K55" s="50"/>
      <c r="L55" s="222"/>
      <c r="M55" s="24"/>
      <c r="N55" s="24"/>
      <c r="O55" s="24"/>
      <c r="P55" s="24"/>
    </row>
    <row r="56" spans="1:16" s="25" customFormat="1" ht="15.75" customHeight="1" hidden="1">
      <c r="A56" s="28"/>
      <c r="B56" s="88" t="s">
        <v>55</v>
      </c>
      <c r="C56" s="50"/>
      <c r="D56" s="34"/>
      <c r="E56" s="34"/>
      <c r="F56" s="34"/>
      <c r="G56" s="34"/>
      <c r="H56" s="34"/>
      <c r="I56" s="34"/>
      <c r="J56" s="34"/>
      <c r="K56" s="50" t="s">
        <v>35</v>
      </c>
      <c r="L56" s="222"/>
      <c r="M56" s="24"/>
      <c r="N56" s="24"/>
      <c r="O56" s="24"/>
      <c r="P56" s="24"/>
    </row>
    <row r="57" spans="1:16" s="25" customFormat="1" ht="15.75" customHeight="1" hidden="1">
      <c r="A57" s="28"/>
      <c r="B57" s="88" t="s">
        <v>53</v>
      </c>
      <c r="C57" s="50"/>
      <c r="D57" s="34" t="s">
        <v>52</v>
      </c>
      <c r="E57" s="36">
        <v>671.8997277224671</v>
      </c>
      <c r="F57" s="34">
        <v>1</v>
      </c>
      <c r="G57" s="34">
        <f>32*104.2%</f>
        <v>33.344</v>
      </c>
      <c r="H57" s="31">
        <f>G57*E57*F57</f>
        <v>22403.824521177943</v>
      </c>
      <c r="I57" s="30">
        <f>H57*1.18</f>
        <v>26436.512934989973</v>
      </c>
      <c r="J57" s="23">
        <f>H57/12/$H$4</f>
        <v>0.22133792255658905</v>
      </c>
      <c r="K57" s="64"/>
      <c r="L57" s="222"/>
      <c r="M57" s="24"/>
      <c r="N57" s="24"/>
      <c r="O57" s="24"/>
      <c r="P57" s="24"/>
    </row>
    <row r="58" spans="1:16" s="25" customFormat="1" ht="15.75" customHeight="1" hidden="1">
      <c r="A58" s="28"/>
      <c r="B58" s="88" t="s">
        <v>56</v>
      </c>
      <c r="C58" s="50"/>
      <c r="D58" s="34" t="s">
        <v>52</v>
      </c>
      <c r="E58" s="36">
        <v>722.1584298017652</v>
      </c>
      <c r="F58" s="34">
        <v>1</v>
      </c>
      <c r="G58" s="34">
        <v>0</v>
      </c>
      <c r="H58" s="31">
        <f>G58*E58*F58</f>
        <v>0</v>
      </c>
      <c r="I58" s="30">
        <f>H58*1.18</f>
        <v>0</v>
      </c>
      <c r="J58" s="23">
        <f>H58/12/$H$4</f>
        <v>0</v>
      </c>
      <c r="K58" s="50"/>
      <c r="L58" s="222"/>
      <c r="M58" s="24"/>
      <c r="N58" s="24"/>
      <c r="O58" s="24"/>
      <c r="P58" s="24"/>
    </row>
    <row r="59" spans="1:16" s="25" customFormat="1" ht="15.75" customHeight="1" hidden="1">
      <c r="A59" s="28"/>
      <c r="B59" s="88" t="s">
        <v>57</v>
      </c>
      <c r="C59" s="50"/>
      <c r="D59" s="34" t="s">
        <v>52</v>
      </c>
      <c r="E59" s="36">
        <v>752.827849932663</v>
      </c>
      <c r="F59" s="34">
        <v>1</v>
      </c>
      <c r="G59" s="34">
        <v>0</v>
      </c>
      <c r="H59" s="31">
        <f>G59*E59*F59</f>
        <v>0</v>
      </c>
      <c r="I59" s="30">
        <f>H59*1.18</f>
        <v>0</v>
      </c>
      <c r="J59" s="23">
        <f>H59/12/$H$4</f>
        <v>0</v>
      </c>
      <c r="K59" s="50"/>
      <c r="L59" s="222"/>
      <c r="M59" s="24"/>
      <c r="N59" s="24"/>
      <c r="O59" s="24"/>
      <c r="P59" s="24"/>
    </row>
    <row r="60" spans="1:16" s="25" customFormat="1" ht="30" customHeight="1" hidden="1">
      <c r="A60" s="28"/>
      <c r="B60" s="88" t="s">
        <v>58</v>
      </c>
      <c r="C60" s="64"/>
      <c r="D60" s="29"/>
      <c r="E60" s="29"/>
      <c r="F60" s="29"/>
      <c r="G60" s="29"/>
      <c r="H60" s="23"/>
      <c r="I60" s="23"/>
      <c r="J60" s="23"/>
      <c r="K60" s="50"/>
      <c r="L60" s="222"/>
      <c r="M60" s="24"/>
      <c r="N60" s="24"/>
      <c r="O60" s="24"/>
      <c r="P60" s="24"/>
    </row>
    <row r="61" spans="1:16" s="25" customFormat="1" ht="15.75" customHeight="1" hidden="1">
      <c r="A61" s="28"/>
      <c r="B61" s="88" t="s">
        <v>55</v>
      </c>
      <c r="C61" s="50"/>
      <c r="D61" s="34"/>
      <c r="E61" s="34"/>
      <c r="F61" s="34"/>
      <c r="G61" s="34"/>
      <c r="H61" s="23"/>
      <c r="I61" s="23"/>
      <c r="J61" s="23"/>
      <c r="K61" s="50" t="s">
        <v>35</v>
      </c>
      <c r="L61" s="222"/>
      <c r="M61" s="24"/>
      <c r="N61" s="24"/>
      <c r="O61" s="24"/>
      <c r="P61" s="24"/>
    </row>
    <row r="62" spans="1:16" s="25" customFormat="1" ht="15.75" customHeight="1" hidden="1">
      <c r="A62" s="28"/>
      <c r="B62" s="88" t="s">
        <v>53</v>
      </c>
      <c r="C62" s="50"/>
      <c r="D62" s="34" t="s">
        <v>52</v>
      </c>
      <c r="E62" s="36">
        <v>673.0976323933602</v>
      </c>
      <c r="F62" s="34">
        <v>1</v>
      </c>
      <c r="G62" s="34">
        <f>32*104.2%</f>
        <v>33.344</v>
      </c>
      <c r="H62" s="31">
        <f>G62*E62*F62</f>
        <v>22443.767454524204</v>
      </c>
      <c r="I62" s="30">
        <f>H62*1.18</f>
        <v>26483.64559633856</v>
      </c>
      <c r="J62" s="23">
        <f>H62/12/$H$4</f>
        <v>0.22173253758668449</v>
      </c>
      <c r="K62" s="64"/>
      <c r="L62" s="222"/>
      <c r="M62" s="24"/>
      <c r="N62" s="24"/>
      <c r="O62" s="24"/>
      <c r="P62" s="24"/>
    </row>
    <row r="63" spans="1:16" s="25" customFormat="1" ht="24.75" customHeight="1" hidden="1">
      <c r="A63" s="28"/>
      <c r="B63" s="88" t="s">
        <v>57</v>
      </c>
      <c r="C63" s="50"/>
      <c r="D63" s="34" t="s">
        <v>52</v>
      </c>
      <c r="E63" s="36">
        <v>752.827849932663</v>
      </c>
      <c r="F63" s="34">
        <v>1</v>
      </c>
      <c r="G63" s="34">
        <v>0</v>
      </c>
      <c r="H63" s="31">
        <f>G63*E63*F63</f>
        <v>0</v>
      </c>
      <c r="I63" s="30">
        <f>H63*1.18</f>
        <v>0</v>
      </c>
      <c r="J63" s="23">
        <f>H63/12/$H$4</f>
        <v>0</v>
      </c>
      <c r="K63" s="50"/>
      <c r="L63" s="222"/>
      <c r="M63" s="24"/>
      <c r="N63" s="24"/>
      <c r="O63" s="24"/>
      <c r="P63" s="24"/>
    </row>
    <row r="64" spans="1:16" s="25" customFormat="1" ht="15.75" customHeight="1" hidden="1">
      <c r="A64" s="205"/>
      <c r="B64" s="88" t="s">
        <v>59</v>
      </c>
      <c r="C64" s="45"/>
      <c r="D64" s="45"/>
      <c r="E64" s="45"/>
      <c r="F64" s="45"/>
      <c r="G64" s="45"/>
      <c r="H64" s="45"/>
      <c r="I64" s="45"/>
      <c r="J64" s="43"/>
      <c r="K64" s="50" t="s">
        <v>35</v>
      </c>
      <c r="L64" s="222"/>
      <c r="M64" s="24"/>
      <c r="N64" s="24"/>
      <c r="O64" s="24"/>
      <c r="P64" s="24"/>
    </row>
    <row r="65" spans="1:16" s="25" customFormat="1" ht="15.75" customHeight="1" hidden="1">
      <c r="A65" s="205"/>
      <c r="B65" s="88" t="s">
        <v>60</v>
      </c>
      <c r="C65" s="45"/>
      <c r="D65" s="43" t="s">
        <v>52</v>
      </c>
      <c r="E65" s="42">
        <v>712.8378395206902</v>
      </c>
      <c r="F65" s="45">
        <v>1</v>
      </c>
      <c r="G65" s="45">
        <f>16*104.2%</f>
        <v>16.672</v>
      </c>
      <c r="H65" s="45">
        <f>G65*E65*F65</f>
        <v>11884.432460488948</v>
      </c>
      <c r="I65" s="53">
        <f>H65*1.18</f>
        <v>14023.630303376958</v>
      </c>
      <c r="J65" s="46">
        <f>H65/12/$H$4</f>
        <v>0.11741189943182126</v>
      </c>
      <c r="K65" s="50" t="s">
        <v>35</v>
      </c>
      <c r="L65" s="222"/>
      <c r="M65" s="24"/>
      <c r="N65" s="24"/>
      <c r="O65" s="24"/>
      <c r="P65" s="24"/>
    </row>
    <row r="66" spans="1:16" s="25" customFormat="1" ht="25.5" customHeight="1" hidden="1">
      <c r="A66" s="205"/>
      <c r="B66" s="88" t="s">
        <v>50</v>
      </c>
      <c r="C66" s="45" t="s">
        <v>35</v>
      </c>
      <c r="D66" s="45"/>
      <c r="E66" s="45"/>
      <c r="F66" s="45"/>
      <c r="G66" s="45"/>
      <c r="H66" s="45"/>
      <c r="I66" s="45"/>
      <c r="J66" s="43"/>
      <c r="K66" s="45"/>
      <c r="L66" s="222"/>
      <c r="M66" s="24"/>
      <c r="N66" s="24"/>
      <c r="O66" s="24"/>
      <c r="P66" s="24"/>
    </row>
    <row r="67" spans="1:16" s="25" customFormat="1" ht="25.5" customHeight="1" hidden="1">
      <c r="A67" s="205"/>
      <c r="B67" s="88" t="s">
        <v>61</v>
      </c>
      <c r="C67" s="45" t="s">
        <v>35</v>
      </c>
      <c r="D67" s="43" t="s">
        <v>52</v>
      </c>
      <c r="E67" s="42">
        <v>174.7589458271233</v>
      </c>
      <c r="F67" s="45">
        <v>1</v>
      </c>
      <c r="G67" s="45">
        <f>32*104.2%</f>
        <v>33.344</v>
      </c>
      <c r="H67" s="45">
        <f>G67*E67*F67</f>
        <v>5827.1622896596</v>
      </c>
      <c r="I67" s="53">
        <f>H67*1.18</f>
        <v>6876.051501798328</v>
      </c>
      <c r="J67" s="46">
        <f>H67/12/$H$4</f>
        <v>0.05756927770855167</v>
      </c>
      <c r="K67" s="45" t="s">
        <v>35</v>
      </c>
      <c r="L67" s="222"/>
      <c r="M67" s="24"/>
      <c r="N67" s="24"/>
      <c r="O67" s="24"/>
      <c r="P67" s="24"/>
    </row>
    <row r="68" spans="1:16" s="25" customFormat="1" ht="30.75" customHeight="1">
      <c r="A68" s="32" t="s">
        <v>145</v>
      </c>
      <c r="B68" s="85" t="s">
        <v>157</v>
      </c>
      <c r="C68" s="50" t="s">
        <v>22</v>
      </c>
      <c r="D68" s="29"/>
      <c r="E68" s="29"/>
      <c r="F68" s="29"/>
      <c r="G68" s="29"/>
      <c r="H68" s="17"/>
      <c r="I68" s="17"/>
      <c r="J68" s="23"/>
      <c r="K68" s="50" t="s">
        <v>28</v>
      </c>
      <c r="L68" s="194"/>
      <c r="M68" s="24"/>
      <c r="N68" s="24"/>
      <c r="O68" s="24"/>
      <c r="P68" s="24"/>
    </row>
    <row r="69" spans="1:16" s="25" customFormat="1" ht="50.25" customHeight="1">
      <c r="A69" s="28" t="s">
        <v>145</v>
      </c>
      <c r="B69" s="85" t="s">
        <v>153</v>
      </c>
      <c r="C69" s="50" t="s">
        <v>22</v>
      </c>
      <c r="D69" s="29"/>
      <c r="E69" s="29"/>
      <c r="F69" s="29"/>
      <c r="G69" s="29"/>
      <c r="H69" s="17"/>
      <c r="I69" s="17"/>
      <c r="J69" s="23"/>
      <c r="K69" s="50" t="s">
        <v>22</v>
      </c>
      <c r="L69" s="194"/>
      <c r="M69" s="24"/>
      <c r="N69" s="24"/>
      <c r="O69" s="24"/>
      <c r="P69" s="24"/>
    </row>
    <row r="70" spans="1:16" s="25" customFormat="1" ht="33.75" customHeight="1">
      <c r="A70" s="28" t="s">
        <v>145</v>
      </c>
      <c r="B70" s="85" t="s">
        <v>154</v>
      </c>
      <c r="C70" s="50" t="s">
        <v>22</v>
      </c>
      <c r="D70" s="29"/>
      <c r="E70" s="29"/>
      <c r="F70" s="29"/>
      <c r="G70" s="29"/>
      <c r="H70" s="17"/>
      <c r="I70" s="17"/>
      <c r="J70" s="23"/>
      <c r="K70" s="50" t="s">
        <v>22</v>
      </c>
      <c r="L70" s="194"/>
      <c r="M70" s="24"/>
      <c r="N70" s="24"/>
      <c r="O70" s="24"/>
      <c r="P70" s="24"/>
    </row>
    <row r="71" spans="1:16" s="25" customFormat="1" ht="34.5" customHeight="1">
      <c r="A71" s="28" t="s">
        <v>145</v>
      </c>
      <c r="B71" s="85" t="s">
        <v>158</v>
      </c>
      <c r="C71" s="50" t="s">
        <v>22</v>
      </c>
      <c r="D71" s="29"/>
      <c r="E71" s="29"/>
      <c r="F71" s="29"/>
      <c r="G71" s="29"/>
      <c r="H71" s="17"/>
      <c r="I71" s="17"/>
      <c r="J71" s="23"/>
      <c r="K71" s="50" t="s">
        <v>22</v>
      </c>
      <c r="L71" s="194"/>
      <c r="M71" s="24"/>
      <c r="N71" s="24"/>
      <c r="O71" s="24"/>
      <c r="P71" s="24"/>
    </row>
    <row r="72" spans="1:16" s="25" customFormat="1" ht="36" customHeight="1">
      <c r="A72" s="28" t="s">
        <v>145</v>
      </c>
      <c r="B72" s="85" t="s">
        <v>159</v>
      </c>
      <c r="C72" s="50" t="s">
        <v>22</v>
      </c>
      <c r="D72" s="29"/>
      <c r="E72" s="29"/>
      <c r="F72" s="29"/>
      <c r="G72" s="29"/>
      <c r="H72" s="17"/>
      <c r="I72" s="17"/>
      <c r="J72" s="23"/>
      <c r="K72" s="50" t="s">
        <v>22</v>
      </c>
      <c r="L72" s="194"/>
      <c r="M72" s="24"/>
      <c r="N72" s="24"/>
      <c r="O72" s="24"/>
      <c r="P72" s="24"/>
    </row>
    <row r="73" spans="1:16" s="25" customFormat="1" ht="48" customHeight="1" hidden="1">
      <c r="A73" s="95">
        <v>1</v>
      </c>
      <c r="B73" s="88" t="s">
        <v>49</v>
      </c>
      <c r="C73" s="64"/>
      <c r="D73" s="29"/>
      <c r="E73" s="29"/>
      <c r="F73" s="29"/>
      <c r="G73" s="29"/>
      <c r="H73" s="17"/>
      <c r="I73" s="17"/>
      <c r="J73" s="23"/>
      <c r="K73" s="50" t="s">
        <v>35</v>
      </c>
      <c r="L73" s="194"/>
      <c r="M73" s="24"/>
      <c r="N73" s="24"/>
      <c r="O73" s="24"/>
      <c r="P73" s="24"/>
    </row>
    <row r="74" spans="1:16" s="25" customFormat="1" ht="18" customHeight="1" hidden="1">
      <c r="A74" s="28"/>
      <c r="B74" s="88" t="s">
        <v>50</v>
      </c>
      <c r="C74" s="50"/>
      <c r="D74" s="34"/>
      <c r="E74" s="34"/>
      <c r="F74" s="34"/>
      <c r="G74" s="34"/>
      <c r="H74" s="17"/>
      <c r="I74" s="17"/>
      <c r="J74" s="23"/>
      <c r="K74" s="50" t="s">
        <v>35</v>
      </c>
      <c r="L74" s="194"/>
      <c r="M74" s="24"/>
      <c r="N74" s="24"/>
      <c r="O74" s="24"/>
      <c r="P74" s="24"/>
    </row>
    <row r="75" spans="1:16" s="25" customFormat="1" ht="15.75" customHeight="1" hidden="1">
      <c r="A75" s="28"/>
      <c r="B75" s="88" t="s">
        <v>51</v>
      </c>
      <c r="C75" s="50"/>
      <c r="D75" s="34" t="s">
        <v>52</v>
      </c>
      <c r="E75" s="36">
        <v>668.6862372609505</v>
      </c>
      <c r="F75" s="34">
        <v>1</v>
      </c>
      <c r="G75" s="34">
        <f>48*104.2%</f>
        <v>50.016000000000005</v>
      </c>
      <c r="H75" s="31">
        <f>G75*E75*F75</f>
        <v>33445.0108428437</v>
      </c>
      <c r="I75" s="30">
        <f>H75*1.18</f>
        <v>39465.11279455556</v>
      </c>
      <c r="J75" s="23">
        <f>H75/12/$H$4</f>
        <v>0.3304189966690743</v>
      </c>
      <c r="K75" s="64"/>
      <c r="L75" s="194"/>
      <c r="M75" s="24"/>
      <c r="N75" s="24"/>
      <c r="O75" s="24"/>
      <c r="P75" s="24"/>
    </row>
    <row r="76" spans="1:16" s="25" customFormat="1" ht="15.75" customHeight="1" hidden="1">
      <c r="A76" s="28"/>
      <c r="B76" s="88" t="s">
        <v>53</v>
      </c>
      <c r="C76" s="50"/>
      <c r="D76" s="34" t="s">
        <v>52</v>
      </c>
      <c r="E76" s="36">
        <v>693.8749709019604</v>
      </c>
      <c r="F76" s="34">
        <v>1</v>
      </c>
      <c r="G76" s="34">
        <v>0</v>
      </c>
      <c r="H76" s="31">
        <f>G76*E76*F76</f>
        <v>0</v>
      </c>
      <c r="I76" s="30">
        <f>H76*1.18</f>
        <v>0</v>
      </c>
      <c r="J76" s="23">
        <f>H76/12/$H$4</f>
        <v>0</v>
      </c>
      <c r="K76" s="50"/>
      <c r="L76" s="194"/>
      <c r="M76" s="24"/>
      <c r="N76" s="24"/>
      <c r="O76" s="24"/>
      <c r="P76" s="24"/>
    </row>
    <row r="77" spans="1:16" s="25" customFormat="1" ht="54" customHeight="1">
      <c r="A77" s="95" t="s">
        <v>145</v>
      </c>
      <c r="B77" s="85" t="s">
        <v>160</v>
      </c>
      <c r="C77" s="50" t="s">
        <v>35</v>
      </c>
      <c r="D77" s="34"/>
      <c r="E77" s="34"/>
      <c r="F77" s="34"/>
      <c r="G77" s="34"/>
      <c r="H77" s="20">
        <f>SUM(H80:H82)</f>
        <v>22403.824521177943</v>
      </c>
      <c r="I77" s="17">
        <f>H77*1.18</f>
        <v>26436.512934989973</v>
      </c>
      <c r="J77" s="23">
        <f>SUM(J80:J82)</f>
        <v>0.22133792255658905</v>
      </c>
      <c r="K77" s="50"/>
      <c r="L77" s="194"/>
      <c r="M77" s="24"/>
      <c r="N77" s="24"/>
      <c r="O77" s="24"/>
      <c r="P77" s="24"/>
    </row>
    <row r="78" spans="1:16" s="25" customFormat="1" ht="55.5" customHeight="1" hidden="1">
      <c r="A78" s="28"/>
      <c r="B78" s="88" t="s">
        <v>54</v>
      </c>
      <c r="C78" s="64"/>
      <c r="D78" s="29"/>
      <c r="E78" s="29"/>
      <c r="F78" s="29"/>
      <c r="G78" s="29"/>
      <c r="H78" s="34"/>
      <c r="I78" s="34"/>
      <c r="J78" s="34"/>
      <c r="K78" s="50"/>
      <c r="L78" s="150"/>
      <c r="M78" s="24"/>
      <c r="N78" s="24"/>
      <c r="O78" s="24"/>
      <c r="P78" s="24"/>
    </row>
    <row r="79" spans="1:16" s="25" customFormat="1" ht="15.75" customHeight="1" hidden="1">
      <c r="A79" s="28"/>
      <c r="B79" s="88" t="s">
        <v>55</v>
      </c>
      <c r="C79" s="50"/>
      <c r="D79" s="34"/>
      <c r="E79" s="34"/>
      <c r="F79" s="34"/>
      <c r="G79" s="34"/>
      <c r="H79" s="34"/>
      <c r="I79" s="34"/>
      <c r="J79" s="34"/>
      <c r="K79" s="50" t="s">
        <v>35</v>
      </c>
      <c r="L79" s="150"/>
      <c r="M79" s="24"/>
      <c r="N79" s="24"/>
      <c r="O79" s="24"/>
      <c r="P79" s="24"/>
    </row>
    <row r="80" spans="1:16" s="25" customFormat="1" ht="15.75" customHeight="1" hidden="1">
      <c r="A80" s="28"/>
      <c r="B80" s="88" t="s">
        <v>53</v>
      </c>
      <c r="C80" s="50"/>
      <c r="D80" s="34" t="s">
        <v>52</v>
      </c>
      <c r="E80" s="36">
        <v>671.8997277224671</v>
      </c>
      <c r="F80" s="34">
        <v>1</v>
      </c>
      <c r="G80" s="34">
        <f>32*104.2%</f>
        <v>33.344</v>
      </c>
      <c r="H80" s="31">
        <f>G80*E80*F80</f>
        <v>22403.824521177943</v>
      </c>
      <c r="I80" s="30">
        <f>H80*1.18</f>
        <v>26436.512934989973</v>
      </c>
      <c r="J80" s="23">
        <f>H80/12/$H$4</f>
        <v>0.22133792255658905</v>
      </c>
      <c r="K80" s="64"/>
      <c r="L80" s="150"/>
      <c r="M80" s="24"/>
      <c r="N80" s="24"/>
      <c r="O80" s="24"/>
      <c r="P80" s="24"/>
    </row>
    <row r="81" spans="1:16" s="25" customFormat="1" ht="15.75" customHeight="1" hidden="1">
      <c r="A81" s="28"/>
      <c r="B81" s="88" t="s">
        <v>56</v>
      </c>
      <c r="C81" s="50"/>
      <c r="D81" s="34" t="s">
        <v>52</v>
      </c>
      <c r="E81" s="36">
        <v>722.1584298017652</v>
      </c>
      <c r="F81" s="34">
        <v>1</v>
      </c>
      <c r="G81" s="34">
        <v>0</v>
      </c>
      <c r="H81" s="31">
        <f>G81*E81*F81</f>
        <v>0</v>
      </c>
      <c r="I81" s="30">
        <f>H81*1.18</f>
        <v>0</v>
      </c>
      <c r="J81" s="23">
        <f>H81/12/$H$4</f>
        <v>0</v>
      </c>
      <c r="K81" s="50"/>
      <c r="L81" s="150"/>
      <c r="M81" s="24"/>
      <c r="N81" s="24"/>
      <c r="O81" s="24"/>
      <c r="P81" s="24"/>
    </row>
    <row r="82" spans="1:16" s="25" customFormat="1" ht="15.75" customHeight="1" hidden="1">
      <c r="A82" s="28"/>
      <c r="B82" s="88" t="s">
        <v>57</v>
      </c>
      <c r="C82" s="50"/>
      <c r="D82" s="34" t="s">
        <v>52</v>
      </c>
      <c r="E82" s="36">
        <v>752.827849932663</v>
      </c>
      <c r="F82" s="34">
        <v>1</v>
      </c>
      <c r="G82" s="34">
        <v>0</v>
      </c>
      <c r="H82" s="31">
        <f>G82*E82*F82</f>
        <v>0</v>
      </c>
      <c r="I82" s="30">
        <f>H82*1.18</f>
        <v>0</v>
      </c>
      <c r="J82" s="23">
        <f>H82/12/$H$4</f>
        <v>0</v>
      </c>
      <c r="K82" s="50"/>
      <c r="L82" s="150"/>
      <c r="M82" s="24"/>
      <c r="N82" s="24"/>
      <c r="O82" s="24"/>
      <c r="P82" s="24"/>
    </row>
    <row r="83" spans="1:16" s="25" customFormat="1" ht="47.25" customHeight="1">
      <c r="A83" s="95" t="s">
        <v>145</v>
      </c>
      <c r="B83" s="85" t="s">
        <v>161</v>
      </c>
      <c r="C83" s="50" t="s">
        <v>35</v>
      </c>
      <c r="D83" s="34"/>
      <c r="E83" s="34"/>
      <c r="F83" s="34"/>
      <c r="G83" s="34"/>
      <c r="H83" s="17">
        <f>SUM(H86,H87)</f>
        <v>22443.767454524204</v>
      </c>
      <c r="I83" s="17">
        <f>H83*1.18</f>
        <v>26483.64559633856</v>
      </c>
      <c r="J83" s="23">
        <f>SUM(J86,J87)</f>
        <v>0.22173253758668449</v>
      </c>
      <c r="K83" s="50"/>
      <c r="L83" s="194"/>
      <c r="M83" s="24"/>
      <c r="N83" s="24"/>
      <c r="O83" s="24"/>
      <c r="P83" s="24"/>
    </row>
    <row r="84" spans="1:16" s="25" customFormat="1" ht="30" customHeight="1" hidden="1">
      <c r="A84" s="28"/>
      <c r="B84" s="88" t="s">
        <v>58</v>
      </c>
      <c r="C84" s="64"/>
      <c r="D84" s="29"/>
      <c r="E84" s="29"/>
      <c r="F84" s="29"/>
      <c r="G84" s="29"/>
      <c r="H84" s="23"/>
      <c r="I84" s="23"/>
      <c r="J84" s="23"/>
      <c r="K84" s="50"/>
      <c r="L84" s="194"/>
      <c r="M84" s="24"/>
      <c r="N84" s="24"/>
      <c r="O84" s="24"/>
      <c r="P84" s="24"/>
    </row>
    <row r="85" spans="1:16" s="25" customFormat="1" ht="15.75" customHeight="1" hidden="1">
      <c r="A85" s="28"/>
      <c r="B85" s="88" t="s">
        <v>55</v>
      </c>
      <c r="C85" s="50"/>
      <c r="D85" s="34"/>
      <c r="E85" s="34"/>
      <c r="F85" s="34"/>
      <c r="G85" s="34"/>
      <c r="H85" s="23"/>
      <c r="I85" s="23"/>
      <c r="J85" s="23"/>
      <c r="K85" s="50" t="s">
        <v>35</v>
      </c>
      <c r="L85" s="194"/>
      <c r="M85" s="24"/>
      <c r="N85" s="24"/>
      <c r="O85" s="24"/>
      <c r="P85" s="24"/>
    </row>
    <row r="86" spans="1:16" s="25" customFormat="1" ht="15.75" customHeight="1" hidden="1">
      <c r="A86" s="28"/>
      <c r="B86" s="88" t="s">
        <v>53</v>
      </c>
      <c r="C86" s="50"/>
      <c r="D86" s="34" t="s">
        <v>52</v>
      </c>
      <c r="E86" s="36">
        <v>673.0976323933602</v>
      </c>
      <c r="F86" s="34">
        <v>1</v>
      </c>
      <c r="G86" s="34">
        <f>32*104.2%</f>
        <v>33.344</v>
      </c>
      <c r="H86" s="31">
        <f>G86*E86*F86</f>
        <v>22443.767454524204</v>
      </c>
      <c r="I86" s="30">
        <f>H86*1.18</f>
        <v>26483.64559633856</v>
      </c>
      <c r="J86" s="23">
        <f>H86/12/$H$4</f>
        <v>0.22173253758668449</v>
      </c>
      <c r="K86" s="64"/>
      <c r="L86" s="194"/>
      <c r="M86" s="24"/>
      <c r="N86" s="24"/>
      <c r="O86" s="24"/>
      <c r="P86" s="24"/>
    </row>
    <row r="87" spans="1:16" s="25" customFormat="1" ht="24.75" customHeight="1" hidden="1">
      <c r="A87" s="28"/>
      <c r="B87" s="88" t="s">
        <v>57</v>
      </c>
      <c r="C87" s="50"/>
      <c r="D87" s="34" t="s">
        <v>52</v>
      </c>
      <c r="E87" s="36">
        <v>752.827849932663</v>
      </c>
      <c r="F87" s="34">
        <v>1</v>
      </c>
      <c r="G87" s="34">
        <v>0</v>
      </c>
      <c r="H87" s="31">
        <f>G87*E87*F87</f>
        <v>0</v>
      </c>
      <c r="I87" s="30">
        <f>H87*1.18</f>
        <v>0</v>
      </c>
      <c r="J87" s="23">
        <f>H87/12/$H$4</f>
        <v>0</v>
      </c>
      <c r="K87" s="50"/>
      <c r="L87" s="194"/>
      <c r="M87" s="24"/>
      <c r="N87" s="24"/>
      <c r="O87" s="24"/>
      <c r="P87" s="24"/>
    </row>
    <row r="88" spans="1:16" s="169" customFormat="1" ht="27.75" customHeight="1">
      <c r="A88" s="95" t="s">
        <v>145</v>
      </c>
      <c r="B88" s="85" t="s">
        <v>189</v>
      </c>
      <c r="C88" s="50" t="s">
        <v>35</v>
      </c>
      <c r="D88" s="29"/>
      <c r="E88" s="29"/>
      <c r="F88" s="29"/>
      <c r="G88" s="29"/>
      <c r="H88" s="17">
        <f>SUM(H90,H92)</f>
        <v>11884.432460488948</v>
      </c>
      <c r="I88" s="17">
        <f>H88*1.18</f>
        <v>14023.630303376958</v>
      </c>
      <c r="J88" s="23">
        <f>SUM(J90,J92)</f>
        <v>0.11741189943182126</v>
      </c>
      <c r="K88" s="50"/>
      <c r="L88" s="194"/>
      <c r="M88" s="168"/>
      <c r="N88" s="168"/>
      <c r="O88" s="168"/>
      <c r="P88" s="168"/>
    </row>
    <row r="89" spans="1:16" s="25" customFormat="1" ht="15.75" customHeight="1" hidden="1">
      <c r="A89" s="226"/>
      <c r="B89" s="152"/>
      <c r="C89" s="154"/>
      <c r="D89" s="154"/>
      <c r="E89" s="154"/>
      <c r="F89" s="154"/>
      <c r="G89" s="154"/>
      <c r="H89" s="154"/>
      <c r="I89" s="154"/>
      <c r="J89" s="155"/>
      <c r="K89" s="153" t="s">
        <v>35</v>
      </c>
      <c r="L89" s="194"/>
      <c r="M89" s="24"/>
      <c r="N89" s="24"/>
      <c r="O89" s="24"/>
      <c r="P89" s="24"/>
    </row>
    <row r="90" spans="1:16" s="25" customFormat="1" ht="15.75" customHeight="1" hidden="1">
      <c r="A90" s="226"/>
      <c r="B90" s="152"/>
      <c r="C90" s="154"/>
      <c r="D90" s="155" t="s">
        <v>52</v>
      </c>
      <c r="E90" s="157">
        <v>712.8378395206902</v>
      </c>
      <c r="F90" s="154">
        <v>1</v>
      </c>
      <c r="G90" s="154">
        <f>16*104.2%</f>
        <v>16.672</v>
      </c>
      <c r="H90" s="154">
        <f>G90*E90*F90</f>
        <v>11884.432460488948</v>
      </c>
      <c r="I90" s="158">
        <f>H90*1.18</f>
        <v>14023.630303376958</v>
      </c>
      <c r="J90" s="159">
        <f>H90/12/$H$4</f>
        <v>0.11741189943182126</v>
      </c>
      <c r="K90" s="153" t="s">
        <v>35</v>
      </c>
      <c r="L90" s="194"/>
      <c r="M90" s="24"/>
      <c r="N90" s="24"/>
      <c r="O90" s="24"/>
      <c r="P90" s="24"/>
    </row>
    <row r="91" spans="1:16" s="25" customFormat="1" ht="25.5" customHeight="1" hidden="1">
      <c r="A91" s="226"/>
      <c r="B91" s="152"/>
      <c r="C91" s="154"/>
      <c r="D91" s="154"/>
      <c r="E91" s="154"/>
      <c r="F91" s="154"/>
      <c r="G91" s="154"/>
      <c r="H91" s="154"/>
      <c r="I91" s="154"/>
      <c r="J91" s="155"/>
      <c r="K91" s="154"/>
      <c r="L91" s="194"/>
      <c r="M91" s="24"/>
      <c r="N91" s="24"/>
      <c r="O91" s="24"/>
      <c r="P91" s="24"/>
    </row>
    <row r="92" spans="1:16" s="25" customFormat="1" ht="25.5" customHeight="1" hidden="1">
      <c r="A92" s="226"/>
      <c r="B92" s="152"/>
      <c r="C92" s="154"/>
      <c r="D92" s="155"/>
      <c r="E92" s="157"/>
      <c r="F92" s="154"/>
      <c r="G92" s="154"/>
      <c r="H92" s="154"/>
      <c r="I92" s="158"/>
      <c r="J92" s="159"/>
      <c r="K92" s="154"/>
      <c r="L92" s="194"/>
      <c r="M92" s="24"/>
      <c r="N92" s="24"/>
      <c r="O92" s="24"/>
      <c r="P92" s="24"/>
    </row>
    <row r="93" spans="1:16" s="25" customFormat="1" ht="35.25" customHeight="1">
      <c r="A93" s="171" t="s">
        <v>145</v>
      </c>
      <c r="B93" s="88" t="s">
        <v>162</v>
      </c>
      <c r="C93" s="154"/>
      <c r="D93" s="155"/>
      <c r="E93" s="157"/>
      <c r="F93" s="154"/>
      <c r="G93" s="154"/>
      <c r="H93" s="154"/>
      <c r="I93" s="158"/>
      <c r="J93" s="159"/>
      <c r="K93" s="154"/>
      <c r="L93" s="194"/>
      <c r="M93" s="24"/>
      <c r="N93" s="24"/>
      <c r="O93" s="24"/>
      <c r="P93" s="24"/>
    </row>
    <row r="94" spans="1:16" s="25" customFormat="1" ht="48.75" customHeight="1">
      <c r="A94" s="32" t="s">
        <v>67</v>
      </c>
      <c r="B94" s="86" t="s">
        <v>233</v>
      </c>
      <c r="C94" s="50" t="s">
        <v>35</v>
      </c>
      <c r="D94" s="29"/>
      <c r="E94" s="29"/>
      <c r="F94" s="29"/>
      <c r="G94" s="29"/>
      <c r="H94" s="17" t="e">
        <f>#REF!+#REF!</f>
        <v>#REF!</v>
      </c>
      <c r="I94" s="17" t="e">
        <f>#REF!+#REF!</f>
        <v>#REF!</v>
      </c>
      <c r="J94" s="23" t="e">
        <f>#REF!+#REF!</f>
        <v>#REF!</v>
      </c>
      <c r="K94" s="45"/>
      <c r="L94" s="143"/>
      <c r="M94" s="101"/>
      <c r="N94" s="66"/>
      <c r="O94" s="24"/>
      <c r="P94" s="24"/>
    </row>
    <row r="95" spans="1:16" s="25" customFormat="1" ht="21.75" customHeight="1">
      <c r="A95" s="32" t="s">
        <v>145</v>
      </c>
      <c r="B95" s="85" t="s">
        <v>192</v>
      </c>
      <c r="C95" s="50"/>
      <c r="D95" s="29"/>
      <c r="E95" s="29"/>
      <c r="F95" s="29"/>
      <c r="G95" s="29"/>
      <c r="H95" s="17"/>
      <c r="I95" s="17"/>
      <c r="J95" s="23"/>
      <c r="K95" s="45"/>
      <c r="L95" s="183"/>
      <c r="M95" s="101"/>
      <c r="N95" s="66"/>
      <c r="O95" s="24"/>
      <c r="P95" s="24"/>
    </row>
    <row r="96" spans="1:16" s="25" customFormat="1" ht="45">
      <c r="A96" s="32" t="s">
        <v>145</v>
      </c>
      <c r="B96" s="85" t="s">
        <v>193</v>
      </c>
      <c r="C96" s="50"/>
      <c r="D96" s="29"/>
      <c r="E96" s="29"/>
      <c r="F96" s="29"/>
      <c r="G96" s="29"/>
      <c r="H96" s="17"/>
      <c r="I96" s="17"/>
      <c r="J96" s="23"/>
      <c r="K96" s="45"/>
      <c r="L96" s="184"/>
      <c r="M96" s="101"/>
      <c r="N96" s="66"/>
      <c r="O96" s="24"/>
      <c r="P96" s="24"/>
    </row>
    <row r="97" spans="1:16" s="25" customFormat="1" ht="30">
      <c r="A97" s="32" t="s">
        <v>145</v>
      </c>
      <c r="B97" s="85" t="s">
        <v>194</v>
      </c>
      <c r="C97" s="50"/>
      <c r="D97" s="29"/>
      <c r="E97" s="29"/>
      <c r="F97" s="29"/>
      <c r="G97" s="29"/>
      <c r="H97" s="17"/>
      <c r="I97" s="17"/>
      <c r="J97" s="23"/>
      <c r="K97" s="45"/>
      <c r="L97" s="184"/>
      <c r="M97" s="101"/>
      <c r="N97" s="66"/>
      <c r="O97" s="24"/>
      <c r="P97" s="24"/>
    </row>
    <row r="98" spans="1:16" s="25" customFormat="1" ht="45">
      <c r="A98" s="32" t="s">
        <v>145</v>
      </c>
      <c r="B98" s="85" t="s">
        <v>195</v>
      </c>
      <c r="C98" s="50"/>
      <c r="D98" s="29"/>
      <c r="E98" s="29"/>
      <c r="F98" s="29"/>
      <c r="G98" s="29"/>
      <c r="H98" s="17"/>
      <c r="I98" s="17"/>
      <c r="J98" s="23"/>
      <c r="K98" s="45"/>
      <c r="L98" s="225"/>
      <c r="M98" s="101"/>
      <c r="N98" s="66"/>
      <c r="O98" s="24"/>
      <c r="P98" s="24"/>
    </row>
    <row r="99" spans="1:16" s="25" customFormat="1" ht="27" customHeight="1">
      <c r="A99" s="95" t="s">
        <v>145</v>
      </c>
      <c r="B99" s="85" t="s">
        <v>196</v>
      </c>
      <c r="C99" s="50" t="s">
        <v>35</v>
      </c>
      <c r="D99" s="34"/>
      <c r="E99" s="34"/>
      <c r="F99" s="34"/>
      <c r="G99" s="34"/>
      <c r="H99" s="17" t="e">
        <f>#REF!</f>
        <v>#REF!</v>
      </c>
      <c r="I99" s="17" t="e">
        <f>H99*1.18</f>
        <v>#REF!</v>
      </c>
      <c r="J99" s="23" t="e">
        <f>#REF!</f>
        <v>#REF!</v>
      </c>
      <c r="K99" s="45"/>
      <c r="L99" s="225"/>
      <c r="M99" s="24"/>
      <c r="N99" s="65"/>
      <c r="O99" s="24"/>
      <c r="P99" s="24"/>
    </row>
    <row r="100" spans="1:16" s="25" customFormat="1" ht="49.5" customHeight="1">
      <c r="A100" s="28" t="s">
        <v>145</v>
      </c>
      <c r="B100" s="85" t="s">
        <v>197</v>
      </c>
      <c r="C100" s="50" t="s">
        <v>35</v>
      </c>
      <c r="D100" s="34"/>
      <c r="E100" s="34"/>
      <c r="F100" s="34"/>
      <c r="G100" s="34"/>
      <c r="H100" s="17"/>
      <c r="I100" s="17"/>
      <c r="J100" s="23"/>
      <c r="K100" s="50"/>
      <c r="L100" s="225"/>
      <c r="M100" s="24"/>
      <c r="N100" s="67"/>
      <c r="O100" s="24"/>
      <c r="P100" s="24"/>
    </row>
    <row r="101" spans="1:16" s="25" customFormat="1" ht="72" customHeight="1">
      <c r="A101" s="28" t="s">
        <v>145</v>
      </c>
      <c r="B101" s="85" t="s">
        <v>203</v>
      </c>
      <c r="C101" s="50" t="s">
        <v>35</v>
      </c>
      <c r="D101" s="34"/>
      <c r="E101" s="34"/>
      <c r="F101" s="34"/>
      <c r="G101" s="34"/>
      <c r="H101" s="17"/>
      <c r="I101" s="17"/>
      <c r="J101" s="23"/>
      <c r="K101" s="50"/>
      <c r="L101" s="195"/>
      <c r="M101" s="24"/>
      <c r="N101" s="67"/>
      <c r="O101" s="24"/>
      <c r="P101" s="24"/>
    </row>
    <row r="102" spans="1:16" s="25" customFormat="1" ht="19.5" customHeight="1">
      <c r="A102" s="28" t="s">
        <v>145</v>
      </c>
      <c r="B102" s="85" t="s">
        <v>198</v>
      </c>
      <c r="C102" s="50" t="s">
        <v>35</v>
      </c>
      <c r="D102" s="34"/>
      <c r="E102" s="34"/>
      <c r="F102" s="34"/>
      <c r="G102" s="34"/>
      <c r="H102" s="17"/>
      <c r="I102" s="17"/>
      <c r="J102" s="23"/>
      <c r="K102" s="50"/>
      <c r="L102" s="195"/>
      <c r="M102" s="24"/>
      <c r="N102" s="67"/>
      <c r="O102" s="24"/>
      <c r="P102" s="24"/>
    </row>
    <row r="103" spans="1:16" ht="20.25" customHeight="1">
      <c r="A103" s="68" t="s">
        <v>145</v>
      </c>
      <c r="B103" s="83" t="s">
        <v>199</v>
      </c>
      <c r="C103" s="79" t="s">
        <v>73</v>
      </c>
      <c r="D103" s="34"/>
      <c r="E103" s="34"/>
      <c r="F103" s="34"/>
      <c r="G103" s="34"/>
      <c r="H103" s="17"/>
      <c r="I103" s="17"/>
      <c r="J103" s="23"/>
      <c r="K103" s="50"/>
      <c r="L103" s="195"/>
      <c r="M103" s="7"/>
      <c r="N103" s="7"/>
      <c r="O103" s="7"/>
      <c r="P103" s="7"/>
    </row>
    <row r="104" spans="1:16" ht="19.5" customHeight="1">
      <c r="A104" s="73" t="s">
        <v>145</v>
      </c>
      <c r="B104" s="89" t="s">
        <v>200</v>
      </c>
      <c r="C104" s="79" t="s">
        <v>73</v>
      </c>
      <c r="D104" s="37"/>
      <c r="E104" s="37"/>
      <c r="F104" s="37"/>
      <c r="G104" s="37"/>
      <c r="H104" s="70"/>
      <c r="I104" s="70"/>
      <c r="J104" s="69"/>
      <c r="K104" s="79"/>
      <c r="L104" s="195"/>
      <c r="M104" s="7"/>
      <c r="N104" s="7"/>
      <c r="O104" s="7"/>
      <c r="P104" s="7"/>
    </row>
    <row r="105" spans="1:16" ht="34.5" customHeight="1">
      <c r="A105" s="73" t="s">
        <v>145</v>
      </c>
      <c r="B105" s="89" t="s">
        <v>201</v>
      </c>
      <c r="C105" s="79" t="s">
        <v>73</v>
      </c>
      <c r="D105" s="37"/>
      <c r="E105" s="37"/>
      <c r="F105" s="37"/>
      <c r="G105" s="37"/>
      <c r="H105" s="70"/>
      <c r="I105" s="70"/>
      <c r="J105" s="69"/>
      <c r="K105" s="50"/>
      <c r="L105" s="195"/>
      <c r="M105" s="7"/>
      <c r="N105" s="7"/>
      <c r="O105" s="7"/>
      <c r="P105" s="7"/>
    </row>
    <row r="106" spans="1:16" s="25" customFormat="1" ht="27" customHeight="1">
      <c r="A106" s="32" t="s">
        <v>145</v>
      </c>
      <c r="B106" s="85" t="s">
        <v>156</v>
      </c>
      <c r="C106" s="50" t="s">
        <v>22</v>
      </c>
      <c r="D106" s="29"/>
      <c r="E106" s="29"/>
      <c r="F106" s="29"/>
      <c r="G106" s="29"/>
      <c r="H106" s="17"/>
      <c r="I106" s="17"/>
      <c r="J106" s="23"/>
      <c r="K106" s="50" t="s">
        <v>22</v>
      </c>
      <c r="L106" s="195"/>
      <c r="M106" s="24"/>
      <c r="N106" s="24"/>
      <c r="O106" s="24"/>
      <c r="P106" s="24"/>
    </row>
    <row r="107" spans="1:16" s="25" customFormat="1" ht="33" customHeight="1">
      <c r="A107" s="28" t="s">
        <v>145</v>
      </c>
      <c r="B107" s="85" t="s">
        <v>76</v>
      </c>
      <c r="C107" s="50" t="s">
        <v>35</v>
      </c>
      <c r="D107" s="29"/>
      <c r="E107" s="29"/>
      <c r="F107" s="29"/>
      <c r="G107" s="29"/>
      <c r="H107" s="17"/>
      <c r="I107" s="17"/>
      <c r="J107" s="23"/>
      <c r="K107" s="50"/>
      <c r="L107" s="195"/>
      <c r="M107" s="24"/>
      <c r="N107" s="24"/>
      <c r="O107" s="24"/>
      <c r="P107" s="24"/>
    </row>
    <row r="108" spans="1:16" s="25" customFormat="1" ht="33" customHeight="1">
      <c r="A108" s="28"/>
      <c r="B108" s="85" t="s">
        <v>188</v>
      </c>
      <c r="C108" s="50"/>
      <c r="D108" s="29"/>
      <c r="E108" s="29"/>
      <c r="F108" s="29"/>
      <c r="G108" s="29"/>
      <c r="H108" s="17"/>
      <c r="I108" s="17"/>
      <c r="J108" s="23"/>
      <c r="K108" s="50"/>
      <c r="L108" s="195"/>
      <c r="M108" s="24"/>
      <c r="N108" s="24"/>
      <c r="O108" s="24"/>
      <c r="P108" s="24"/>
    </row>
    <row r="109" spans="1:16" s="25" customFormat="1" ht="31.5" customHeight="1">
      <c r="A109" s="137" t="s">
        <v>145</v>
      </c>
      <c r="B109" s="85" t="s">
        <v>155</v>
      </c>
      <c r="C109" s="50"/>
      <c r="D109" s="29"/>
      <c r="E109" s="29"/>
      <c r="F109" s="29"/>
      <c r="G109" s="29"/>
      <c r="H109" s="17"/>
      <c r="I109" s="17"/>
      <c r="J109" s="23"/>
      <c r="K109" s="76" t="s">
        <v>28</v>
      </c>
      <c r="L109" s="195"/>
      <c r="M109" s="24"/>
      <c r="N109" s="63"/>
      <c r="O109" s="24"/>
      <c r="P109" s="24"/>
    </row>
    <row r="110" spans="1:16" s="25" customFormat="1" ht="27" customHeight="1">
      <c r="A110" s="28" t="s">
        <v>145</v>
      </c>
      <c r="B110" s="85" t="s">
        <v>141</v>
      </c>
      <c r="C110" s="50" t="s">
        <v>28</v>
      </c>
      <c r="D110" s="29"/>
      <c r="E110" s="29"/>
      <c r="F110" s="29"/>
      <c r="G110" s="29"/>
      <c r="H110" s="17"/>
      <c r="I110" s="17"/>
      <c r="J110" s="23"/>
      <c r="K110" s="76" t="s">
        <v>28</v>
      </c>
      <c r="L110" s="195"/>
      <c r="M110" s="24"/>
      <c r="N110" s="63"/>
      <c r="O110" s="24"/>
      <c r="P110" s="24"/>
    </row>
    <row r="111" spans="1:16" s="25" customFormat="1" ht="26.25" customHeight="1">
      <c r="A111" s="28" t="s">
        <v>145</v>
      </c>
      <c r="B111" s="85" t="s">
        <v>142</v>
      </c>
      <c r="C111" s="50" t="s">
        <v>28</v>
      </c>
      <c r="D111" s="29"/>
      <c r="E111" s="29"/>
      <c r="F111" s="29"/>
      <c r="G111" s="29"/>
      <c r="H111" s="17"/>
      <c r="I111" s="17"/>
      <c r="J111" s="23"/>
      <c r="K111" s="50" t="s">
        <v>28</v>
      </c>
      <c r="L111" s="195"/>
      <c r="M111" s="24"/>
      <c r="N111" s="63"/>
      <c r="O111" s="24"/>
      <c r="P111" s="24"/>
    </row>
    <row r="112" spans="1:16" ht="32.25" customHeight="1">
      <c r="A112" s="68" t="s">
        <v>145</v>
      </c>
      <c r="B112" s="83" t="s">
        <v>204</v>
      </c>
      <c r="C112" s="80" t="s">
        <v>74</v>
      </c>
      <c r="D112" s="37"/>
      <c r="E112" s="37"/>
      <c r="F112" s="37"/>
      <c r="G112" s="37"/>
      <c r="H112" s="37"/>
      <c r="I112" s="37"/>
      <c r="J112" s="37"/>
      <c r="K112" s="80"/>
      <c r="L112" s="196"/>
      <c r="M112" s="100"/>
      <c r="N112" s="7"/>
      <c r="O112" s="7"/>
      <c r="P112" s="7"/>
    </row>
    <row r="113" spans="1:16" ht="36.75" customHeight="1">
      <c r="A113" s="55"/>
      <c r="B113" s="9" t="s">
        <v>62</v>
      </c>
      <c r="C113" s="10"/>
      <c r="D113" s="10"/>
      <c r="E113" s="10"/>
      <c r="F113" s="10"/>
      <c r="G113" s="10"/>
      <c r="H113" s="11" t="e">
        <f>SUM(#REF!,#REF!,#REF!,#REF!,#REF!,H56,H58,H62,#REF!,H64,#REF!)</f>
        <v>#REF!</v>
      </c>
      <c r="I113" s="11" t="e">
        <f>H113*1.18</f>
        <v>#REF!</v>
      </c>
      <c r="J113" s="12" t="e">
        <f>SUM(#REF!,#REF!,#REF!,#REF!,#REF!,J56,J58,J62,#REF!,J64,#REF!)</f>
        <v>#REF!</v>
      </c>
      <c r="K113" s="80"/>
      <c r="L113" s="12">
        <v>38.92</v>
      </c>
      <c r="M113" s="100"/>
      <c r="N113" s="100"/>
      <c r="O113" s="7"/>
      <c r="P113" s="7"/>
    </row>
    <row r="114" spans="1:16" ht="18" customHeight="1">
      <c r="A114" s="71"/>
      <c r="B114" s="90" t="s">
        <v>151</v>
      </c>
      <c r="J114" s="7"/>
      <c r="K114" s="7"/>
      <c r="L114" s="94"/>
      <c r="M114" s="7"/>
      <c r="N114" s="7"/>
      <c r="O114" s="7"/>
      <c r="P114" s="7"/>
    </row>
    <row r="115" spans="1:16" ht="53.25" customHeight="1">
      <c r="A115" s="216" t="s">
        <v>144</v>
      </c>
      <c r="B115" s="216"/>
      <c r="C115" s="216"/>
      <c r="D115" s="216"/>
      <c r="E115" s="216"/>
      <c r="F115" s="216"/>
      <c r="G115" s="216"/>
      <c r="H115" s="216"/>
      <c r="I115" s="216"/>
      <c r="J115" s="216"/>
      <c r="K115" s="216"/>
      <c r="L115" s="216"/>
      <c r="M115" s="7"/>
      <c r="N115" s="7"/>
      <c r="O115" s="7"/>
      <c r="P115" s="7"/>
    </row>
    <row r="116" spans="1:16" ht="36.75" customHeight="1">
      <c r="A116" s="216" t="s">
        <v>130</v>
      </c>
      <c r="B116" s="216"/>
      <c r="C116" s="216"/>
      <c r="D116" s="216"/>
      <c r="E116" s="216"/>
      <c r="F116" s="216"/>
      <c r="G116" s="216"/>
      <c r="H116" s="216"/>
      <c r="I116" s="216"/>
      <c r="J116" s="216"/>
      <c r="K116" s="216"/>
      <c r="L116" s="216"/>
      <c r="M116" s="7"/>
      <c r="N116" s="7"/>
      <c r="O116" s="7"/>
      <c r="P116" s="7"/>
    </row>
    <row r="117" spans="1:16" ht="50.25" customHeight="1">
      <c r="A117" s="216" t="s">
        <v>143</v>
      </c>
      <c r="B117" s="216"/>
      <c r="C117" s="216"/>
      <c r="D117" s="216"/>
      <c r="E117" s="216"/>
      <c r="F117" s="216"/>
      <c r="G117" s="216"/>
      <c r="H117" s="216"/>
      <c r="I117" s="216"/>
      <c r="J117" s="216"/>
      <c r="K117" s="216"/>
      <c r="L117" s="216"/>
      <c r="M117" s="7"/>
      <c r="N117" s="7"/>
      <c r="O117" s="7"/>
      <c r="P117" s="7"/>
    </row>
    <row r="118" spans="1:16" ht="18" customHeight="1">
      <c r="A118" s="71"/>
      <c r="B118" s="2"/>
      <c r="C118" s="133"/>
      <c r="J118" s="7"/>
      <c r="K118" s="7"/>
      <c r="L118" s="94"/>
      <c r="M118" s="7"/>
      <c r="N118" s="7"/>
      <c r="O118" s="7"/>
      <c r="P118" s="7"/>
    </row>
    <row r="119" spans="1:16" ht="18" customHeight="1">
      <c r="A119" s="71"/>
      <c r="B119" s="90"/>
      <c r="J119" s="7"/>
      <c r="K119" s="7"/>
      <c r="L119" s="94"/>
      <c r="M119" s="7"/>
      <c r="N119" s="7"/>
      <c r="O119" s="7"/>
      <c r="P119" s="7"/>
    </row>
    <row r="120" spans="1:16" ht="18" customHeight="1">
      <c r="A120" s="71"/>
      <c r="B120" s="2" t="s">
        <v>139</v>
      </c>
      <c r="C120" s="133"/>
      <c r="J120" s="7"/>
      <c r="K120" s="133"/>
      <c r="L120" s="94"/>
      <c r="M120" s="7"/>
      <c r="N120" s="7"/>
      <c r="O120" s="7"/>
      <c r="P120" s="7"/>
    </row>
    <row r="121" spans="1:16" ht="15.75" customHeight="1">
      <c r="A121" s="71"/>
      <c r="B121" s="90"/>
      <c r="J121" s="7"/>
      <c r="L121" s="94"/>
      <c r="M121" s="7"/>
      <c r="N121" s="7"/>
      <c r="O121" s="7"/>
      <c r="P121" s="7"/>
    </row>
  </sheetData>
  <sheetProtection/>
  <mergeCells count="15">
    <mergeCell ref="A115:L115"/>
    <mergeCell ref="A117:L117"/>
    <mergeCell ref="A116:L116"/>
    <mergeCell ref="L49:L67"/>
    <mergeCell ref="L98:L100"/>
    <mergeCell ref="A89:A90"/>
    <mergeCell ref="A91:A92"/>
    <mergeCell ref="A64:A65"/>
    <mergeCell ref="A66:A67"/>
    <mergeCell ref="A45:A46"/>
    <mergeCell ref="A8:A9"/>
    <mergeCell ref="C1:L1"/>
    <mergeCell ref="A2:L2"/>
    <mergeCell ref="A3:L3"/>
    <mergeCell ref="L14:L17"/>
  </mergeCells>
  <printOptions/>
  <pageMargins left="0.7874015748031497" right="0" top="0.984251968503937" bottom="0.7874015748031497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R135"/>
  <sheetViews>
    <sheetView zoomScalePageLayoutView="0" workbookViewId="0" topLeftCell="A110">
      <selection activeCell="O115" sqref="O115"/>
    </sheetView>
  </sheetViews>
  <sheetFormatPr defaultColWidth="175.7109375" defaultRowHeight="12.75"/>
  <cols>
    <col min="1" max="1" width="6.00390625" style="72" customWidth="1"/>
    <col min="2" max="2" width="56.00390625" style="82" customWidth="1"/>
    <col min="3" max="3" width="17.57421875" style="74" hidden="1" customWidth="1"/>
    <col min="4" max="4" width="9.140625" style="7" hidden="1" customWidth="1"/>
    <col min="5" max="5" width="9.28125" style="7" hidden="1" customWidth="1"/>
    <col min="6" max="6" width="11.421875" style="7" hidden="1" customWidth="1"/>
    <col min="7" max="7" width="8.8515625" style="7" hidden="1" customWidth="1"/>
    <col min="8" max="8" width="14.00390625" style="7" hidden="1" customWidth="1"/>
    <col min="9" max="9" width="15.7109375" style="7" hidden="1" customWidth="1"/>
    <col min="10" max="10" width="16.421875" style="59" hidden="1" customWidth="1"/>
    <col min="11" max="11" width="17.28125" style="74" customWidth="1"/>
    <col min="12" max="12" width="16.140625" style="91" customWidth="1"/>
    <col min="13" max="13" width="15.140625" style="1" customWidth="1"/>
    <col min="14" max="15" width="14.00390625" style="1" customWidth="1"/>
    <col min="16" max="255" width="9.140625" style="1" customWidth="1"/>
    <col min="256" max="16384" width="175.7109375" style="1" customWidth="1"/>
  </cols>
  <sheetData>
    <row r="1" spans="3:12" ht="8.25" customHeight="1">
      <c r="C1" s="217" t="s">
        <v>137</v>
      </c>
      <c r="D1" s="217"/>
      <c r="E1" s="217"/>
      <c r="F1" s="217"/>
      <c r="G1" s="217"/>
      <c r="H1" s="217"/>
      <c r="I1" s="217"/>
      <c r="J1" s="217"/>
      <c r="K1" s="217"/>
      <c r="L1" s="217"/>
    </row>
    <row r="2" spans="1:12" ht="52.5" customHeight="1">
      <c r="A2" s="218" t="s">
        <v>242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</row>
    <row r="3" spans="1:12" ht="26.25" customHeight="1">
      <c r="A3" s="219" t="s">
        <v>232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4:10" ht="23.25" customHeight="1" hidden="1">
      <c r="D4" s="2"/>
      <c r="E4" s="2"/>
      <c r="F4" s="2"/>
      <c r="G4" s="2"/>
      <c r="H4" s="3">
        <v>8435</v>
      </c>
      <c r="I4" s="4"/>
      <c r="J4" s="5" t="e">
        <f>H4/I4*100</f>
        <v>#DIV/0!</v>
      </c>
    </row>
    <row r="5" spans="1:16" ht="51.75" customHeight="1">
      <c r="A5" s="8" t="s">
        <v>1</v>
      </c>
      <c r="B5" s="81" t="s">
        <v>2</v>
      </c>
      <c r="C5" s="75" t="s">
        <v>3</v>
      </c>
      <c r="D5" s="61" t="s">
        <v>4</v>
      </c>
      <c r="E5" s="61" t="s">
        <v>5</v>
      </c>
      <c r="F5" s="61" t="s">
        <v>6</v>
      </c>
      <c r="G5" s="60" t="s">
        <v>7</v>
      </c>
      <c r="H5" s="61" t="s">
        <v>8</v>
      </c>
      <c r="I5" s="61" t="s">
        <v>9</v>
      </c>
      <c r="J5" s="61" t="s">
        <v>10</v>
      </c>
      <c r="K5" s="75" t="s">
        <v>241</v>
      </c>
      <c r="L5" s="75" t="s">
        <v>138</v>
      </c>
      <c r="M5" s="7"/>
      <c r="N5" s="7"/>
      <c r="O5" s="7"/>
      <c r="P5" s="7"/>
    </row>
    <row r="6" spans="1:16" ht="29.25" customHeight="1">
      <c r="A6" s="8" t="s">
        <v>11</v>
      </c>
      <c r="B6" s="81" t="s">
        <v>237</v>
      </c>
      <c r="C6" s="141"/>
      <c r="D6" s="10"/>
      <c r="E6" s="10"/>
      <c r="F6" s="10"/>
      <c r="G6" s="10"/>
      <c r="H6" s="11">
        <f>SUM(H7)</f>
        <v>228107.9186312519</v>
      </c>
      <c r="I6" s="11">
        <f>H6*1.18</f>
        <v>269167.3439848772</v>
      </c>
      <c r="J6" s="12">
        <f>SUM(J7)</f>
        <v>2.253585443896976</v>
      </c>
      <c r="K6" s="141"/>
      <c r="L6" s="61"/>
      <c r="M6" s="62"/>
      <c r="N6" s="7"/>
      <c r="O6" s="7"/>
      <c r="P6" s="7"/>
    </row>
    <row r="7" spans="1:16" ht="29.25" customHeight="1" hidden="1">
      <c r="A7" s="6">
        <v>1</v>
      </c>
      <c r="B7" s="83" t="s">
        <v>12</v>
      </c>
      <c r="C7" s="76"/>
      <c r="D7" s="13"/>
      <c r="E7" s="13"/>
      <c r="F7" s="13"/>
      <c r="G7" s="13"/>
      <c r="H7" s="13">
        <f>H8+H10</f>
        <v>228107.9186312519</v>
      </c>
      <c r="I7" s="13">
        <f>H7*1.18</f>
        <v>269167.3439848772</v>
      </c>
      <c r="J7" s="14">
        <f>SUM(J8:J10)</f>
        <v>2.253585443896976</v>
      </c>
      <c r="K7" s="76"/>
      <c r="L7" s="92">
        <f>J7*1.18</f>
        <v>2.6592308237984312</v>
      </c>
      <c r="M7" s="7"/>
      <c r="N7" s="7"/>
      <c r="O7" s="7"/>
      <c r="P7" s="7"/>
    </row>
    <row r="8" spans="1:16" s="25" customFormat="1" ht="30" customHeight="1">
      <c r="A8" s="220" t="s">
        <v>145</v>
      </c>
      <c r="B8" s="84" t="s">
        <v>166</v>
      </c>
      <c r="C8" s="40" t="s">
        <v>69</v>
      </c>
      <c r="D8" s="17" t="s">
        <v>14</v>
      </c>
      <c r="E8" s="18">
        <v>1.7145377985181445</v>
      </c>
      <c r="F8" s="19">
        <v>156</v>
      </c>
      <c r="G8" s="20">
        <f>692.3*104.2%</f>
        <v>721.3765999999999</v>
      </c>
      <c r="H8" s="21">
        <f>F8*E8*G8</f>
        <v>192945.08183597465</v>
      </c>
      <c r="I8" s="22">
        <f>H8*1.18</f>
        <v>227675.19656645006</v>
      </c>
      <c r="J8" s="23">
        <f>H8/12/$H$4</f>
        <v>1.9061952364747543</v>
      </c>
      <c r="K8" s="40" t="s">
        <v>69</v>
      </c>
      <c r="L8" s="185"/>
      <c r="M8" s="24"/>
      <c r="N8" s="24"/>
      <c r="O8" s="24"/>
      <c r="P8" s="24"/>
    </row>
    <row r="9" spans="1:16" s="25" customFormat="1" ht="21" customHeight="1" hidden="1">
      <c r="A9" s="221"/>
      <c r="B9" s="84" t="s">
        <v>64</v>
      </c>
      <c r="C9" s="64"/>
      <c r="D9" s="26"/>
      <c r="E9" s="26"/>
      <c r="F9" s="26"/>
      <c r="G9" s="26"/>
      <c r="H9" s="26"/>
      <c r="I9" s="26"/>
      <c r="J9" s="26"/>
      <c r="K9" s="64"/>
      <c r="L9" s="193"/>
      <c r="M9" s="24"/>
      <c r="N9" s="24"/>
      <c r="O9" s="24"/>
      <c r="P9" s="24"/>
    </row>
    <row r="10" spans="1:16" s="25" customFormat="1" ht="29.25" customHeight="1" collapsed="1">
      <c r="A10" s="97" t="s">
        <v>145</v>
      </c>
      <c r="B10" s="84" t="s">
        <v>167</v>
      </c>
      <c r="C10" s="40" t="s">
        <v>70</v>
      </c>
      <c r="D10" s="17" t="s">
        <v>14</v>
      </c>
      <c r="E10" s="18">
        <v>4.062006446572343</v>
      </c>
      <c r="F10" s="19">
        <v>12</v>
      </c>
      <c r="G10" s="20">
        <f>692.3*104.2%</f>
        <v>721.3765999999999</v>
      </c>
      <c r="H10" s="21">
        <f>F10*E10*G10</f>
        <v>35162.83679527725</v>
      </c>
      <c r="I10" s="22">
        <f>H10*1.18</f>
        <v>41492.14741842716</v>
      </c>
      <c r="J10" s="23">
        <f>H10/12/$H$4</f>
        <v>0.34739020742222143</v>
      </c>
      <c r="K10" s="40" t="s">
        <v>70</v>
      </c>
      <c r="L10" s="193"/>
      <c r="M10" s="24"/>
      <c r="N10" s="24"/>
      <c r="O10" s="24"/>
      <c r="P10" s="24"/>
    </row>
    <row r="11" spans="1:16" s="25" customFormat="1" ht="20.25" customHeight="1">
      <c r="A11" s="97" t="s">
        <v>145</v>
      </c>
      <c r="B11" s="84" t="s">
        <v>168</v>
      </c>
      <c r="C11" s="64" t="s">
        <v>65</v>
      </c>
      <c r="D11" s="26"/>
      <c r="E11" s="26"/>
      <c r="F11" s="26"/>
      <c r="G11" s="26"/>
      <c r="H11" s="26"/>
      <c r="I11" s="26"/>
      <c r="J11" s="26"/>
      <c r="K11" s="64" t="s">
        <v>65</v>
      </c>
      <c r="L11" s="193"/>
      <c r="M11" s="24"/>
      <c r="N11" s="24"/>
      <c r="O11" s="24"/>
      <c r="P11" s="24"/>
    </row>
    <row r="12" spans="1:16" s="25" customFormat="1" ht="45.75" customHeight="1">
      <c r="A12" s="97" t="s">
        <v>145</v>
      </c>
      <c r="B12" s="84" t="s">
        <v>169</v>
      </c>
      <c r="C12" s="64" t="s">
        <v>65</v>
      </c>
      <c r="D12" s="26"/>
      <c r="E12" s="26"/>
      <c r="F12" s="26"/>
      <c r="G12" s="26"/>
      <c r="H12" s="26"/>
      <c r="I12" s="26"/>
      <c r="J12" s="26"/>
      <c r="K12" s="64" t="s">
        <v>65</v>
      </c>
      <c r="L12" s="193"/>
      <c r="M12" s="24"/>
      <c r="N12" s="24"/>
      <c r="O12" s="24"/>
      <c r="P12" s="24"/>
    </row>
    <row r="13" spans="1:16" s="25" customFormat="1" ht="19.5" customHeight="1">
      <c r="A13" s="97" t="s">
        <v>145</v>
      </c>
      <c r="B13" s="84" t="s">
        <v>170</v>
      </c>
      <c r="C13" s="64" t="s">
        <v>65</v>
      </c>
      <c r="D13" s="26"/>
      <c r="E13" s="26"/>
      <c r="F13" s="26"/>
      <c r="G13" s="26"/>
      <c r="H13" s="26"/>
      <c r="I13" s="26"/>
      <c r="J13" s="26"/>
      <c r="K13" s="64" t="s">
        <v>65</v>
      </c>
      <c r="L13" s="193"/>
      <c r="M13" s="24"/>
      <c r="N13" s="24"/>
      <c r="O13" s="24"/>
      <c r="P13" s="24"/>
    </row>
    <row r="14" spans="1:16" s="25" customFormat="1" ht="18" customHeight="1">
      <c r="A14" s="97" t="s">
        <v>145</v>
      </c>
      <c r="B14" s="84" t="s">
        <v>171</v>
      </c>
      <c r="C14" s="64" t="s">
        <v>28</v>
      </c>
      <c r="D14" s="26"/>
      <c r="E14" s="26"/>
      <c r="F14" s="26"/>
      <c r="G14" s="26"/>
      <c r="H14" s="26"/>
      <c r="I14" s="26"/>
      <c r="J14" s="26"/>
      <c r="K14" s="64" t="s">
        <v>28</v>
      </c>
      <c r="L14" s="222"/>
      <c r="M14" s="24"/>
      <c r="N14" s="24"/>
      <c r="O14" s="24"/>
      <c r="P14" s="24"/>
    </row>
    <row r="15" spans="1:16" s="25" customFormat="1" ht="20.25" customHeight="1">
      <c r="A15" s="97" t="s">
        <v>145</v>
      </c>
      <c r="B15" s="84" t="s">
        <v>172</v>
      </c>
      <c r="C15" s="64" t="s">
        <v>22</v>
      </c>
      <c r="D15" s="26"/>
      <c r="E15" s="26"/>
      <c r="F15" s="26"/>
      <c r="G15" s="26"/>
      <c r="H15" s="26"/>
      <c r="I15" s="26"/>
      <c r="J15" s="26"/>
      <c r="K15" s="64" t="s">
        <v>22</v>
      </c>
      <c r="L15" s="222"/>
      <c r="M15" s="24"/>
      <c r="N15" s="24"/>
      <c r="O15" s="24"/>
      <c r="P15" s="24"/>
    </row>
    <row r="16" spans="1:16" s="25" customFormat="1" ht="29.25" customHeight="1">
      <c r="A16" s="28" t="s">
        <v>145</v>
      </c>
      <c r="B16" s="84" t="s">
        <v>173</v>
      </c>
      <c r="C16" s="40" t="s">
        <v>20</v>
      </c>
      <c r="D16" s="35" t="s">
        <v>14</v>
      </c>
      <c r="E16" s="36">
        <v>0.24160706427499154</v>
      </c>
      <c r="F16" s="16">
        <v>59</v>
      </c>
      <c r="G16" s="34">
        <v>31</v>
      </c>
      <c r="H16" s="38">
        <f>F16*E16*G16</f>
        <v>441.8993205589595</v>
      </c>
      <c r="I16" s="31">
        <f>H16*1.18</f>
        <v>521.4411982595722</v>
      </c>
      <c r="J16" s="23">
        <f>H16/$H$4/12</f>
        <v>0.004365731283925702</v>
      </c>
      <c r="K16" s="40" t="s">
        <v>20</v>
      </c>
      <c r="L16" s="222"/>
      <c r="M16" s="24"/>
      <c r="N16" s="24"/>
      <c r="O16" s="24"/>
      <c r="P16" s="24"/>
    </row>
    <row r="17" spans="1:16" s="25" customFormat="1" ht="23.25" customHeight="1">
      <c r="A17" s="28" t="s">
        <v>145</v>
      </c>
      <c r="B17" s="85" t="s">
        <v>174</v>
      </c>
      <c r="C17" s="40"/>
      <c r="D17" s="29"/>
      <c r="E17" s="29"/>
      <c r="F17" s="29"/>
      <c r="G17" s="29"/>
      <c r="H17" s="39">
        <f>SUM(H20:H20)</f>
        <v>17183.6</v>
      </c>
      <c r="I17" s="31">
        <f>H17*1.18</f>
        <v>20276.647999999997</v>
      </c>
      <c r="J17" s="31">
        <f>SUM(J20:J20)</f>
        <v>0.16976486860304285</v>
      </c>
      <c r="K17" s="40" t="s">
        <v>20</v>
      </c>
      <c r="L17" s="222"/>
      <c r="M17" s="24"/>
      <c r="N17" s="24"/>
      <c r="O17" s="24"/>
      <c r="P17" s="24"/>
    </row>
    <row r="18" spans="1:16" s="25" customFormat="1" ht="23.25" customHeight="1">
      <c r="A18" s="28" t="s">
        <v>145</v>
      </c>
      <c r="B18" s="85" t="s">
        <v>175</v>
      </c>
      <c r="C18" s="40"/>
      <c r="D18" s="29"/>
      <c r="E18" s="29"/>
      <c r="F18" s="29"/>
      <c r="G18" s="29"/>
      <c r="H18" s="39">
        <f>SUM(H21:H21)</f>
        <v>2092.0138741081573</v>
      </c>
      <c r="I18" s="31">
        <f>H18*1.18</f>
        <v>2468.5763714476257</v>
      </c>
      <c r="J18" s="31">
        <f>SUM(J21:J21)</f>
        <v>0.020667989271963616</v>
      </c>
      <c r="K18" s="40" t="s">
        <v>89</v>
      </c>
      <c r="L18" s="195"/>
      <c r="M18" s="24"/>
      <c r="N18" s="24"/>
      <c r="O18" s="24"/>
      <c r="P18" s="24"/>
    </row>
    <row r="19" spans="1:16" s="25" customFormat="1" ht="29.25" customHeight="1">
      <c r="A19" s="28" t="s">
        <v>145</v>
      </c>
      <c r="B19" s="85" t="s">
        <v>176</v>
      </c>
      <c r="C19" s="40"/>
      <c r="D19" s="29"/>
      <c r="E19" s="29"/>
      <c r="F19" s="29"/>
      <c r="G19" s="29"/>
      <c r="H19" s="39"/>
      <c r="I19" s="31"/>
      <c r="J19" s="31"/>
      <c r="K19" s="40" t="s">
        <v>21</v>
      </c>
      <c r="L19" s="195"/>
      <c r="M19" s="24"/>
      <c r="N19" s="24"/>
      <c r="O19" s="24"/>
      <c r="P19" s="24"/>
    </row>
    <row r="20" spans="1:16" s="25" customFormat="1" ht="21" customHeight="1">
      <c r="A20" s="97" t="s">
        <v>145</v>
      </c>
      <c r="B20" s="84" t="s">
        <v>177</v>
      </c>
      <c r="C20" s="40" t="s">
        <v>21</v>
      </c>
      <c r="D20" s="47" t="s">
        <v>24</v>
      </c>
      <c r="E20" s="48">
        <v>14.44</v>
      </c>
      <c r="F20" s="19">
        <v>119</v>
      </c>
      <c r="G20" s="34">
        <v>10</v>
      </c>
      <c r="H20" s="38">
        <f>F20*E20*G20</f>
        <v>17183.6</v>
      </c>
      <c r="I20" s="31">
        <f aca="true" t="shared" si="0" ref="I20:I27">H20*1.18</f>
        <v>20276.647999999997</v>
      </c>
      <c r="J20" s="23">
        <f>H20/$H$4/12</f>
        <v>0.16976486860304285</v>
      </c>
      <c r="K20" s="40" t="s">
        <v>21</v>
      </c>
      <c r="L20" s="195"/>
      <c r="M20" s="24"/>
      <c r="N20" s="24"/>
      <c r="O20" s="24"/>
      <c r="P20" s="24"/>
    </row>
    <row r="21" spans="1:16" s="25" customFormat="1" ht="21.75" customHeight="1">
      <c r="A21" s="96" t="s">
        <v>145</v>
      </c>
      <c r="B21" s="85" t="s">
        <v>178</v>
      </c>
      <c r="C21" s="78" t="s">
        <v>26</v>
      </c>
      <c r="D21" s="16" t="s">
        <v>27</v>
      </c>
      <c r="E21" s="36">
        <v>88.3302598424319</v>
      </c>
      <c r="F21" s="17">
        <v>2</v>
      </c>
      <c r="G21" s="34">
        <f>1184.2/100</f>
        <v>11.842</v>
      </c>
      <c r="H21" s="38">
        <f>F21*E21*G21</f>
        <v>2092.0138741081573</v>
      </c>
      <c r="I21" s="31">
        <f t="shared" si="0"/>
        <v>2468.5763714476257</v>
      </c>
      <c r="J21" s="23">
        <f>H21/$H$4/12</f>
        <v>0.020667989271963616</v>
      </c>
      <c r="K21" s="40" t="s">
        <v>26</v>
      </c>
      <c r="L21" s="195"/>
      <c r="M21" s="49"/>
      <c r="N21" s="24"/>
      <c r="O21" s="24"/>
      <c r="P21" s="24"/>
    </row>
    <row r="22" spans="1:16" s="25" customFormat="1" ht="39.75" customHeight="1">
      <c r="A22" s="28" t="s">
        <v>145</v>
      </c>
      <c r="B22" s="84" t="s">
        <v>179</v>
      </c>
      <c r="C22" s="40" t="s">
        <v>30</v>
      </c>
      <c r="D22" s="41" t="s">
        <v>14</v>
      </c>
      <c r="E22" s="42">
        <v>1.8422538650968099</v>
      </c>
      <c r="F22" s="40">
        <v>32</v>
      </c>
      <c r="G22" s="43">
        <v>31</v>
      </c>
      <c r="H22" s="44">
        <f>F22*E22*G22</f>
        <v>1827.5158341760355</v>
      </c>
      <c r="I22" s="45">
        <f t="shared" si="0"/>
        <v>2156.468684327722</v>
      </c>
      <c r="J22" s="46">
        <f>H22/$H$4/12</f>
        <v>0.01805488869962493</v>
      </c>
      <c r="K22" s="40" t="s">
        <v>29</v>
      </c>
      <c r="L22" s="195"/>
      <c r="M22" s="40"/>
      <c r="N22" s="24"/>
      <c r="O22" s="24"/>
      <c r="P22" s="24"/>
    </row>
    <row r="23" spans="1:16" s="25" customFormat="1" ht="45.75" customHeight="1" hidden="1">
      <c r="A23" s="28" t="s">
        <v>31</v>
      </c>
      <c r="B23" s="84" t="s">
        <v>32</v>
      </c>
      <c r="C23" s="40" t="s">
        <v>29</v>
      </c>
      <c r="D23" s="41" t="s">
        <v>14</v>
      </c>
      <c r="E23" s="42">
        <v>2.4976130269427244</v>
      </c>
      <c r="F23" s="40">
        <v>110</v>
      </c>
      <c r="G23" s="43">
        <v>0</v>
      </c>
      <c r="H23" s="44">
        <f>F23*E23*G23</f>
        <v>0</v>
      </c>
      <c r="I23" s="45">
        <f t="shared" si="0"/>
        <v>0</v>
      </c>
      <c r="J23" s="46">
        <f>H23/$H$4/12</f>
        <v>0</v>
      </c>
      <c r="K23" s="50"/>
      <c r="L23" s="195"/>
      <c r="M23" s="24"/>
      <c r="N23" s="24"/>
      <c r="O23" s="24"/>
      <c r="P23" s="24"/>
    </row>
    <row r="24" spans="1:16" s="25" customFormat="1" ht="36.75" customHeight="1">
      <c r="A24" s="28" t="s">
        <v>145</v>
      </c>
      <c r="B24" s="87" t="s">
        <v>180</v>
      </c>
      <c r="C24" s="40" t="s">
        <v>33</v>
      </c>
      <c r="D24" s="41" t="s">
        <v>34</v>
      </c>
      <c r="E24" s="42">
        <v>72.18</v>
      </c>
      <c r="F24" s="40">
        <v>21</v>
      </c>
      <c r="G24" s="43">
        <f>G22*0.1</f>
        <v>3.1</v>
      </c>
      <c r="H24" s="44">
        <f>F24*E24*G24</f>
        <v>4698.918000000001</v>
      </c>
      <c r="I24" s="45">
        <f t="shared" si="0"/>
        <v>5544.72324</v>
      </c>
      <c r="J24" s="46">
        <f>H24/$H$4/12</f>
        <v>0.046422821576763494</v>
      </c>
      <c r="K24" s="40" t="s">
        <v>33</v>
      </c>
      <c r="L24" s="195"/>
      <c r="M24" s="24"/>
      <c r="N24" s="24"/>
      <c r="O24" s="24"/>
      <c r="P24" s="24"/>
    </row>
    <row r="25" spans="1:16" s="25" customFormat="1" ht="21" customHeight="1">
      <c r="A25" s="137" t="s">
        <v>145</v>
      </c>
      <c r="B25" s="85" t="s">
        <v>181</v>
      </c>
      <c r="C25" s="50"/>
      <c r="D25" s="34"/>
      <c r="E25" s="34"/>
      <c r="F25" s="34"/>
      <c r="G25" s="34"/>
      <c r="H25" s="17" t="e">
        <f>#REF!+H26</f>
        <v>#REF!</v>
      </c>
      <c r="I25" s="17" t="e">
        <f t="shared" si="0"/>
        <v>#REF!</v>
      </c>
      <c r="J25" s="23" t="e">
        <f>#REF!+J26</f>
        <v>#REF!</v>
      </c>
      <c r="K25" s="151"/>
      <c r="L25" s="195"/>
      <c r="M25" s="24"/>
      <c r="N25" s="24"/>
      <c r="O25" s="24"/>
      <c r="P25" s="24"/>
    </row>
    <row r="26" spans="1:16" s="25" customFormat="1" ht="19.5" customHeight="1">
      <c r="A26" s="28" t="s">
        <v>145</v>
      </c>
      <c r="B26" s="85" t="s">
        <v>182</v>
      </c>
      <c r="C26" s="50" t="s">
        <v>35</v>
      </c>
      <c r="D26" s="43" t="s">
        <v>34</v>
      </c>
      <c r="E26" s="43">
        <v>105.4</v>
      </c>
      <c r="F26" s="43">
        <v>2</v>
      </c>
      <c r="G26" s="43">
        <f>6702.7*0.1*0.2</f>
        <v>134.054</v>
      </c>
      <c r="H26" s="45">
        <f>G26*E26*F26</f>
        <v>28258.5832</v>
      </c>
      <c r="I26" s="40">
        <f t="shared" si="0"/>
        <v>33345.128176</v>
      </c>
      <c r="J26" s="51">
        <f>H26/12/$H$4</f>
        <v>0.2791798379766845</v>
      </c>
      <c r="K26" s="40"/>
      <c r="L26" s="196"/>
      <c r="M26" s="24"/>
      <c r="N26" s="24"/>
      <c r="O26" s="24"/>
      <c r="P26" s="24"/>
    </row>
    <row r="27" spans="1:16" s="25" customFormat="1" ht="39" customHeight="1">
      <c r="A27" s="28" t="s">
        <v>145</v>
      </c>
      <c r="B27" s="84" t="s">
        <v>183</v>
      </c>
      <c r="C27" s="40" t="s">
        <v>36</v>
      </c>
      <c r="D27" s="40" t="s">
        <v>34</v>
      </c>
      <c r="E27" s="42">
        <v>192.07761609861825</v>
      </c>
      <c r="F27" s="40">
        <v>32</v>
      </c>
      <c r="G27" s="52" t="e">
        <f>#REF!/1000*2</f>
        <v>#REF!</v>
      </c>
      <c r="H27" s="46" t="e">
        <f>G27*E27*F27</f>
        <v>#REF!</v>
      </c>
      <c r="I27" s="53" t="e">
        <f t="shared" si="0"/>
        <v>#REF!</v>
      </c>
      <c r="J27" s="46" t="e">
        <f>H27/12/$H$4</f>
        <v>#REF!</v>
      </c>
      <c r="K27" s="40" t="s">
        <v>36</v>
      </c>
      <c r="L27" s="188"/>
      <c r="M27" s="24"/>
      <c r="N27" s="24"/>
      <c r="O27" s="24"/>
      <c r="P27" s="24"/>
    </row>
    <row r="28" spans="1:16" s="25" customFormat="1" ht="27.75" customHeight="1">
      <c r="A28" s="28" t="s">
        <v>145</v>
      </c>
      <c r="B28" s="84" t="s">
        <v>184</v>
      </c>
      <c r="C28" s="40" t="s">
        <v>36</v>
      </c>
      <c r="D28" s="40"/>
      <c r="E28" s="40"/>
      <c r="F28" s="40"/>
      <c r="G28" s="40"/>
      <c r="H28" s="54"/>
      <c r="I28" s="45"/>
      <c r="J28" s="43"/>
      <c r="K28" s="40" t="s">
        <v>36</v>
      </c>
      <c r="L28" s="197"/>
      <c r="M28" s="24"/>
      <c r="N28" s="24"/>
      <c r="O28" s="24"/>
      <c r="P28" s="24"/>
    </row>
    <row r="29" spans="1:16" s="25" customFormat="1" ht="38.25" customHeight="1">
      <c r="A29" s="28" t="s">
        <v>145</v>
      </c>
      <c r="B29" s="84" t="s">
        <v>185</v>
      </c>
      <c r="C29" s="40" t="s">
        <v>21</v>
      </c>
      <c r="D29" s="40" t="s">
        <v>37</v>
      </c>
      <c r="E29" s="42">
        <v>21.442626954405494</v>
      </c>
      <c r="F29" s="40">
        <v>21</v>
      </c>
      <c r="G29" s="40">
        <v>31</v>
      </c>
      <c r="H29" s="46">
        <f>G29*E29*F29</f>
        <v>13959.150147317978</v>
      </c>
      <c r="I29" s="53">
        <f>H29*1.18</f>
        <v>16471.797173835213</v>
      </c>
      <c r="J29" s="46">
        <f>H29/12/$H$4</f>
        <v>0.1379090115324835</v>
      </c>
      <c r="K29" s="40" t="s">
        <v>148</v>
      </c>
      <c r="L29" s="197"/>
      <c r="M29" s="24"/>
      <c r="N29" s="24"/>
      <c r="O29" s="24"/>
      <c r="P29" s="24"/>
    </row>
    <row r="30" spans="1:16" s="25" customFormat="1" ht="36.75" customHeight="1">
      <c r="A30" s="28" t="s">
        <v>145</v>
      </c>
      <c r="B30" s="87" t="s">
        <v>186</v>
      </c>
      <c r="C30" s="40" t="s">
        <v>33</v>
      </c>
      <c r="D30" s="40" t="s">
        <v>14</v>
      </c>
      <c r="E30" s="42">
        <v>19.78</v>
      </c>
      <c r="F30" s="40">
        <v>21</v>
      </c>
      <c r="G30" s="40">
        <v>31</v>
      </c>
      <c r="H30" s="46">
        <f>G30*E30*F30</f>
        <v>12876.78</v>
      </c>
      <c r="I30" s="53">
        <f>H30*1.18</f>
        <v>15194.6004</v>
      </c>
      <c r="J30" s="46">
        <f>H30/12/$H$4</f>
        <v>0.1272157676348548</v>
      </c>
      <c r="K30" s="40" t="s">
        <v>149</v>
      </c>
      <c r="L30" s="197"/>
      <c r="M30" s="24"/>
      <c r="N30" s="24"/>
      <c r="O30" s="24"/>
      <c r="P30" s="24"/>
    </row>
    <row r="31" spans="1:16" s="25" customFormat="1" ht="18.75" customHeight="1">
      <c r="A31" s="28" t="s">
        <v>145</v>
      </c>
      <c r="B31" s="87" t="s">
        <v>187</v>
      </c>
      <c r="C31" s="40" t="s">
        <v>140</v>
      </c>
      <c r="D31" s="40"/>
      <c r="E31" s="42"/>
      <c r="F31" s="40"/>
      <c r="G31" s="40"/>
      <c r="H31" s="46"/>
      <c r="I31" s="53"/>
      <c r="J31" s="46"/>
      <c r="K31" s="40" t="s">
        <v>140</v>
      </c>
      <c r="L31" s="190"/>
      <c r="M31" s="24"/>
      <c r="N31" s="24"/>
      <c r="O31" s="24"/>
      <c r="P31" s="24"/>
    </row>
    <row r="32" spans="1:16" ht="32.25" customHeight="1">
      <c r="A32" s="178" t="s">
        <v>15</v>
      </c>
      <c r="B32" s="81" t="s">
        <v>38</v>
      </c>
      <c r="C32" s="142" t="s">
        <v>66</v>
      </c>
      <c r="D32" s="37"/>
      <c r="E32" s="37"/>
      <c r="F32" s="37"/>
      <c r="G32" s="37"/>
      <c r="H32" s="117" t="e">
        <f>#REF!</f>
        <v>#REF!</v>
      </c>
      <c r="I32" s="118" t="e">
        <f>#REF!</f>
        <v>#REF!</v>
      </c>
      <c r="J32" s="119" t="e">
        <f>#REF!</f>
        <v>#REF!</v>
      </c>
      <c r="K32" s="40" t="s">
        <v>21</v>
      </c>
      <c r="L32" s="191"/>
      <c r="M32" s="180"/>
      <c r="N32" s="7"/>
      <c r="O32" s="7"/>
      <c r="P32" s="7"/>
    </row>
    <row r="33" spans="1:16" s="25" customFormat="1" ht="32.25" customHeight="1" collapsed="1">
      <c r="A33" s="122">
        <v>3</v>
      </c>
      <c r="B33" s="86" t="s">
        <v>40</v>
      </c>
      <c r="C33" s="77" t="s">
        <v>41</v>
      </c>
      <c r="D33" s="29" t="s">
        <v>42</v>
      </c>
      <c r="E33" s="29">
        <v>1.32</v>
      </c>
      <c r="F33" s="29">
        <v>12</v>
      </c>
      <c r="G33" s="29">
        <f>8095.2*104.2%</f>
        <v>8435.1984</v>
      </c>
      <c r="H33" s="30">
        <f>G33*E33*F33</f>
        <v>133613.542656</v>
      </c>
      <c r="I33" s="30">
        <f>H33*1.18</f>
        <v>157663.98033408</v>
      </c>
      <c r="J33" s="31">
        <v>1.32</v>
      </c>
      <c r="K33" s="50"/>
      <c r="L33" s="192"/>
      <c r="M33" s="24"/>
      <c r="N33" s="24"/>
      <c r="O33" s="24"/>
      <c r="P33" s="24"/>
    </row>
    <row r="34" spans="1:16" s="25" customFormat="1" ht="36.75" customHeight="1" collapsed="1">
      <c r="A34" s="32" t="s">
        <v>25</v>
      </c>
      <c r="B34" s="86" t="s">
        <v>43</v>
      </c>
      <c r="C34" s="77" t="s">
        <v>35</v>
      </c>
      <c r="D34" s="29" t="s">
        <v>42</v>
      </c>
      <c r="E34" s="29">
        <v>1.1</v>
      </c>
      <c r="F34" s="29">
        <v>12</v>
      </c>
      <c r="G34" s="29">
        <f>8095.2*104.2%</f>
        <v>8435.1984</v>
      </c>
      <c r="H34" s="124">
        <f>G34*E34*F34</f>
        <v>111344.61888</v>
      </c>
      <c r="I34" s="124">
        <f>H34*1.18</f>
        <v>131386.6502784</v>
      </c>
      <c r="J34" s="39">
        <v>1.1</v>
      </c>
      <c r="K34" s="50"/>
      <c r="L34" s="192"/>
      <c r="M34" s="24"/>
      <c r="N34" s="24"/>
      <c r="O34" s="24"/>
      <c r="P34" s="24"/>
    </row>
    <row r="35" spans="1:16" s="25" customFormat="1" ht="24" customHeight="1" collapsed="1">
      <c r="A35" s="32" t="s">
        <v>234</v>
      </c>
      <c r="B35" s="86" t="s">
        <v>44</v>
      </c>
      <c r="C35" s="77" t="s">
        <v>45</v>
      </c>
      <c r="D35" s="33"/>
      <c r="E35" s="33"/>
      <c r="F35" s="33"/>
      <c r="G35" s="33"/>
      <c r="H35" s="125" t="e">
        <f>#REF!+#REF!</f>
        <v>#REF!</v>
      </c>
      <c r="I35" s="125" t="e">
        <f>H35*1.18</f>
        <v>#REF!</v>
      </c>
      <c r="J35" s="121" t="e">
        <f>#REF!+#REF!</f>
        <v>#REF!</v>
      </c>
      <c r="K35" s="50" t="s">
        <v>150</v>
      </c>
      <c r="L35" s="192"/>
      <c r="M35" s="49"/>
      <c r="N35" s="24"/>
      <c r="O35" s="24"/>
      <c r="P35" s="24"/>
    </row>
    <row r="36" spans="1:16" s="25" customFormat="1" ht="29.25" customHeight="1">
      <c r="A36" s="32" t="s">
        <v>105</v>
      </c>
      <c r="B36" s="86" t="s">
        <v>243</v>
      </c>
      <c r="C36" s="50"/>
      <c r="D36" s="29"/>
      <c r="E36" s="29"/>
      <c r="F36" s="29"/>
      <c r="G36" s="29"/>
      <c r="H36" s="17"/>
      <c r="I36" s="17"/>
      <c r="J36" s="23"/>
      <c r="K36" s="50" t="s">
        <v>150</v>
      </c>
      <c r="L36" s="77"/>
      <c r="M36" s="49"/>
      <c r="N36" s="24"/>
      <c r="O36" s="24"/>
      <c r="P36" s="24"/>
    </row>
    <row r="37" spans="1:16" s="25" customFormat="1" ht="48.75" customHeight="1" hidden="1">
      <c r="A37" s="32" t="s">
        <v>71</v>
      </c>
      <c r="B37" s="86" t="s">
        <v>47</v>
      </c>
      <c r="C37" s="50"/>
      <c r="D37" s="29"/>
      <c r="E37" s="29"/>
      <c r="F37" s="29"/>
      <c r="G37" s="29"/>
      <c r="H37" s="17" t="e">
        <f>H52+H53+H57+H62+#REF!</f>
        <v>#REF!</v>
      </c>
      <c r="I37" s="17" t="e">
        <f>I52+I53+I57+I62+#REF!</f>
        <v>#REF!</v>
      </c>
      <c r="J37" s="23" t="e">
        <f>J52+J53+J57+J62+#REF!</f>
        <v>#REF!</v>
      </c>
      <c r="K37" s="77" t="s">
        <v>45</v>
      </c>
      <c r="L37" s="143"/>
      <c r="M37" s="49"/>
      <c r="N37" s="24"/>
      <c r="O37" s="24"/>
      <c r="P37" s="24"/>
    </row>
    <row r="38" spans="1:16" s="25" customFormat="1" ht="15.75" hidden="1">
      <c r="A38" s="32" t="s">
        <v>48</v>
      </c>
      <c r="B38" s="140" t="s">
        <v>75</v>
      </c>
      <c r="C38" s="45"/>
      <c r="D38" s="43"/>
      <c r="E38" s="42"/>
      <c r="F38" s="45"/>
      <c r="G38" s="45"/>
      <c r="H38" s="45"/>
      <c r="I38" s="53"/>
      <c r="J38" s="46"/>
      <c r="K38" s="77" t="s">
        <v>21</v>
      </c>
      <c r="L38" s="144"/>
      <c r="M38" s="24"/>
      <c r="N38" s="98"/>
      <c r="O38" s="24"/>
      <c r="P38" s="24"/>
    </row>
    <row r="39" spans="1:16" s="25" customFormat="1" ht="47.25" customHeight="1" hidden="1">
      <c r="A39" s="28" t="s">
        <v>13</v>
      </c>
      <c r="B39" s="85" t="s">
        <v>78</v>
      </c>
      <c r="C39" s="50" t="s">
        <v>22</v>
      </c>
      <c r="D39" s="29"/>
      <c r="E39" s="29"/>
      <c r="F39" s="29"/>
      <c r="G39" s="29"/>
      <c r="H39" s="17"/>
      <c r="I39" s="17"/>
      <c r="J39" s="23"/>
      <c r="K39" s="50"/>
      <c r="L39" s="93"/>
      <c r="M39" s="49"/>
      <c r="N39" s="24"/>
      <c r="O39" s="24"/>
      <c r="P39" s="24"/>
    </row>
    <row r="40" spans="1:16" s="25" customFormat="1" ht="24.75" customHeight="1" hidden="1">
      <c r="A40" s="28" t="s">
        <v>15</v>
      </c>
      <c r="B40" s="85" t="s">
        <v>72</v>
      </c>
      <c r="C40" s="50" t="s">
        <v>22</v>
      </c>
      <c r="D40" s="29"/>
      <c r="E40" s="29"/>
      <c r="F40" s="29"/>
      <c r="G40" s="29"/>
      <c r="H40" s="17"/>
      <c r="I40" s="17"/>
      <c r="J40" s="23"/>
      <c r="K40" s="45"/>
      <c r="L40" s="93"/>
      <c r="M40" s="49"/>
      <c r="N40" s="24"/>
      <c r="O40" s="24"/>
      <c r="P40" s="24"/>
    </row>
    <row r="41" spans="1:16" s="25" customFormat="1" ht="37.5" customHeight="1">
      <c r="A41" s="32" t="s">
        <v>106</v>
      </c>
      <c r="B41" s="86" t="s">
        <v>47</v>
      </c>
      <c r="C41" s="50"/>
      <c r="D41" s="29"/>
      <c r="E41" s="29"/>
      <c r="F41" s="29"/>
      <c r="G41" s="29"/>
      <c r="H41" s="17"/>
      <c r="I41" s="17"/>
      <c r="J41" s="23"/>
      <c r="K41" s="45" t="s">
        <v>22</v>
      </c>
      <c r="L41" s="143"/>
      <c r="M41" s="49"/>
      <c r="N41" s="24"/>
      <c r="O41" s="24"/>
      <c r="P41" s="24"/>
    </row>
    <row r="42" spans="1:16" s="25" customFormat="1" ht="45.75" customHeight="1">
      <c r="A42" s="28" t="s">
        <v>145</v>
      </c>
      <c r="B42" s="85" t="s">
        <v>79</v>
      </c>
      <c r="C42" s="50"/>
      <c r="D42" s="29"/>
      <c r="E42" s="29"/>
      <c r="F42" s="29"/>
      <c r="G42" s="29"/>
      <c r="H42" s="17"/>
      <c r="I42" s="17"/>
      <c r="J42" s="23"/>
      <c r="K42" s="45"/>
      <c r="L42" s="143"/>
      <c r="M42" s="49"/>
      <c r="N42" s="24"/>
      <c r="O42" s="24"/>
      <c r="P42" s="24"/>
    </row>
    <row r="43" spans="1:16" s="25" customFormat="1" ht="23.25" customHeight="1">
      <c r="A43" s="32" t="s">
        <v>146</v>
      </c>
      <c r="B43" s="85" t="s">
        <v>245</v>
      </c>
      <c r="C43" s="50"/>
      <c r="D43" s="29"/>
      <c r="E43" s="29"/>
      <c r="F43" s="29"/>
      <c r="G43" s="29"/>
      <c r="H43" s="17"/>
      <c r="I43" s="17"/>
      <c r="J43" s="23"/>
      <c r="K43" s="45"/>
      <c r="L43" s="143"/>
      <c r="M43" s="49"/>
      <c r="N43" s="24"/>
      <c r="O43" s="24"/>
      <c r="P43" s="24"/>
    </row>
    <row r="44" spans="1:18" s="25" customFormat="1" ht="17.25" customHeight="1">
      <c r="A44" s="32" t="s">
        <v>67</v>
      </c>
      <c r="B44" s="86" t="s">
        <v>239</v>
      </c>
      <c r="C44" s="50"/>
      <c r="D44" s="29"/>
      <c r="E44" s="29"/>
      <c r="F44" s="29"/>
      <c r="G44" s="29"/>
      <c r="H44" s="17"/>
      <c r="I44" s="17"/>
      <c r="J44" s="23"/>
      <c r="K44" s="50"/>
      <c r="L44" s="143"/>
      <c r="M44" s="49"/>
      <c r="N44" s="99"/>
      <c r="O44" s="24"/>
      <c r="P44" s="24"/>
      <c r="R44" s="25" t="s">
        <v>152</v>
      </c>
    </row>
    <row r="45" spans="1:16" s="25" customFormat="1" ht="54" customHeight="1">
      <c r="A45" s="95" t="s">
        <v>145</v>
      </c>
      <c r="B45" s="85" t="s">
        <v>190</v>
      </c>
      <c r="C45" s="50" t="s">
        <v>35</v>
      </c>
      <c r="D45" s="34"/>
      <c r="E45" s="34"/>
      <c r="F45" s="34"/>
      <c r="G45" s="34"/>
      <c r="H45" s="20">
        <f>SUM(H53:H55)</f>
        <v>33445.0108428437</v>
      </c>
      <c r="I45" s="17">
        <f>H45*1.18</f>
        <v>39465.11279455556</v>
      </c>
      <c r="J45" s="23">
        <f>SUM(J53:J55)</f>
        <v>0.3304189966690743</v>
      </c>
      <c r="K45" s="50"/>
      <c r="L45" s="160"/>
      <c r="M45" s="24"/>
      <c r="N45" s="24"/>
      <c r="O45" s="24"/>
      <c r="P45" s="24"/>
    </row>
    <row r="46" spans="1:16" s="25" customFormat="1" ht="54" customHeight="1">
      <c r="A46" s="95" t="s">
        <v>145</v>
      </c>
      <c r="B46" s="85" t="s">
        <v>163</v>
      </c>
      <c r="C46" s="50" t="s">
        <v>35</v>
      </c>
      <c r="D46" s="34"/>
      <c r="E46" s="34"/>
      <c r="F46" s="34"/>
      <c r="G46" s="34"/>
      <c r="H46" s="20">
        <f>SUM(H54:H56)</f>
        <v>33445.0108428437</v>
      </c>
      <c r="I46" s="17">
        <f>H46*1.18</f>
        <v>39465.11279455556</v>
      </c>
      <c r="J46" s="23">
        <f>SUM(J54:J56)</f>
        <v>0.3304189966690743</v>
      </c>
      <c r="K46" s="50"/>
      <c r="L46" s="160"/>
      <c r="M46" s="24"/>
      <c r="N46" s="24"/>
      <c r="O46" s="24"/>
      <c r="P46" s="24"/>
    </row>
    <row r="47" spans="1:16" s="25" customFormat="1" ht="25.5" customHeight="1" hidden="1">
      <c r="A47" s="223"/>
      <c r="B47" s="161" t="s">
        <v>50</v>
      </c>
      <c r="C47" s="154" t="s">
        <v>35</v>
      </c>
      <c r="D47" s="154"/>
      <c r="E47" s="154"/>
      <c r="F47" s="154"/>
      <c r="G47" s="154"/>
      <c r="H47" s="154"/>
      <c r="I47" s="154"/>
      <c r="J47" s="155"/>
      <c r="K47" s="154"/>
      <c r="L47" s="156"/>
      <c r="M47" s="24"/>
      <c r="N47" s="24"/>
      <c r="O47" s="24"/>
      <c r="P47" s="24"/>
    </row>
    <row r="48" spans="1:16" s="25" customFormat="1" ht="25.5" customHeight="1" hidden="1">
      <c r="A48" s="223"/>
      <c r="B48" s="161" t="s">
        <v>61</v>
      </c>
      <c r="C48" s="154" t="s">
        <v>35</v>
      </c>
      <c r="D48" s="155" t="s">
        <v>52</v>
      </c>
      <c r="E48" s="157">
        <v>174.7589458271233</v>
      </c>
      <c r="F48" s="154">
        <v>1</v>
      </c>
      <c r="G48" s="154">
        <f>32*104.2%</f>
        <v>33.344</v>
      </c>
      <c r="H48" s="154">
        <f>G48*E48*F48</f>
        <v>5827.1622896596</v>
      </c>
      <c r="I48" s="158">
        <f>H48*1.18</f>
        <v>6876.051501798328</v>
      </c>
      <c r="J48" s="159">
        <f>H48/12/$H$4</f>
        <v>0.05756927770855167</v>
      </c>
      <c r="K48" s="154" t="s">
        <v>35</v>
      </c>
      <c r="L48" s="156"/>
      <c r="M48" s="24"/>
      <c r="N48" s="24"/>
      <c r="O48" s="24"/>
      <c r="P48" s="24"/>
    </row>
    <row r="49" spans="1:16" s="25" customFormat="1" ht="31.5" customHeight="1">
      <c r="A49" s="28" t="s">
        <v>145</v>
      </c>
      <c r="B49" s="88" t="s">
        <v>202</v>
      </c>
      <c r="C49" s="154" t="s">
        <v>35</v>
      </c>
      <c r="D49" s="155"/>
      <c r="E49" s="157"/>
      <c r="F49" s="154"/>
      <c r="G49" s="154"/>
      <c r="H49" s="154"/>
      <c r="I49" s="158"/>
      <c r="J49" s="159"/>
      <c r="K49" s="154"/>
      <c r="L49" s="156"/>
      <c r="M49" s="24"/>
      <c r="N49" s="24"/>
      <c r="O49" s="24"/>
      <c r="P49" s="24"/>
    </row>
    <row r="50" spans="1:16" s="25" customFormat="1" ht="33.75" customHeight="1">
      <c r="A50" s="95" t="s">
        <v>145</v>
      </c>
      <c r="B50" s="85" t="s">
        <v>164</v>
      </c>
      <c r="C50" s="50" t="s">
        <v>35</v>
      </c>
      <c r="D50" s="34"/>
      <c r="E50" s="34"/>
      <c r="F50" s="34"/>
      <c r="G50" s="34"/>
      <c r="H50" s="17" t="e">
        <f>#REF!</f>
        <v>#REF!</v>
      </c>
      <c r="I50" s="17" t="e">
        <f>H50*1.18</f>
        <v>#REF!</v>
      </c>
      <c r="J50" s="23" t="e">
        <f>#REF!</f>
        <v>#REF!</v>
      </c>
      <c r="K50" s="50"/>
      <c r="L50" s="160"/>
      <c r="M50" s="24"/>
      <c r="N50" s="24"/>
      <c r="O50" s="24"/>
      <c r="P50" s="24"/>
    </row>
    <row r="51" spans="1:16" s="25" customFormat="1" ht="33.75" customHeight="1">
      <c r="A51" s="95" t="s">
        <v>145</v>
      </c>
      <c r="B51" s="85" t="s">
        <v>165</v>
      </c>
      <c r="C51" s="50" t="s">
        <v>35</v>
      </c>
      <c r="D51" s="34"/>
      <c r="E51" s="34"/>
      <c r="F51" s="34"/>
      <c r="G51" s="34"/>
      <c r="H51" s="17" t="e">
        <f>#REF!</f>
        <v>#REF!</v>
      </c>
      <c r="I51" s="17" t="e">
        <f>H51*1.18</f>
        <v>#REF!</v>
      </c>
      <c r="J51" s="23" t="e">
        <f>#REF!</f>
        <v>#REF!</v>
      </c>
      <c r="K51" s="50"/>
      <c r="L51" s="224"/>
      <c r="M51" s="24"/>
      <c r="N51" s="24"/>
      <c r="O51" s="24"/>
      <c r="P51" s="24"/>
    </row>
    <row r="52" spans="1:16" s="25" customFormat="1" ht="63.75" customHeight="1" collapsed="1">
      <c r="A52" s="95" t="s">
        <v>145</v>
      </c>
      <c r="B52" s="85" t="s">
        <v>191</v>
      </c>
      <c r="C52" s="50" t="s">
        <v>35</v>
      </c>
      <c r="D52" s="34"/>
      <c r="E52" s="34"/>
      <c r="F52" s="34"/>
      <c r="G52" s="34"/>
      <c r="H52" s="17">
        <f>SUM(H55,H56)</f>
        <v>33445.0108428437</v>
      </c>
      <c r="I52" s="17">
        <f>H52*1.18</f>
        <v>39465.11279455556</v>
      </c>
      <c r="J52" s="23">
        <f>SUM(J55,J56)</f>
        <v>0.3304189966690743</v>
      </c>
      <c r="K52" s="50"/>
      <c r="L52" s="222"/>
      <c r="M52" s="24"/>
      <c r="N52" s="24"/>
      <c r="O52" s="24"/>
      <c r="P52" s="24"/>
    </row>
    <row r="53" spans="1:16" s="25" customFormat="1" ht="48" customHeight="1" hidden="1">
      <c r="A53" s="95">
        <v>1</v>
      </c>
      <c r="B53" s="88" t="s">
        <v>49</v>
      </c>
      <c r="C53" s="64"/>
      <c r="D53" s="29"/>
      <c r="E53" s="29"/>
      <c r="F53" s="29"/>
      <c r="G53" s="29"/>
      <c r="H53" s="17"/>
      <c r="I53" s="17"/>
      <c r="J53" s="23"/>
      <c r="K53" s="50" t="s">
        <v>35</v>
      </c>
      <c r="L53" s="222"/>
      <c r="M53" s="24"/>
      <c r="N53" s="24"/>
      <c r="O53" s="24"/>
      <c r="P53" s="24"/>
    </row>
    <row r="54" spans="1:16" s="25" customFormat="1" ht="18" customHeight="1" hidden="1">
      <c r="A54" s="28"/>
      <c r="B54" s="88" t="s">
        <v>50</v>
      </c>
      <c r="C54" s="50"/>
      <c r="D54" s="34"/>
      <c r="E54" s="34"/>
      <c r="F54" s="34"/>
      <c r="G54" s="34"/>
      <c r="H54" s="17"/>
      <c r="I54" s="17"/>
      <c r="J54" s="23"/>
      <c r="K54" s="50" t="s">
        <v>35</v>
      </c>
      <c r="L54" s="222"/>
      <c r="M54" s="24"/>
      <c r="N54" s="24"/>
      <c r="O54" s="24"/>
      <c r="P54" s="24"/>
    </row>
    <row r="55" spans="1:16" s="25" customFormat="1" ht="15.75" customHeight="1" hidden="1">
      <c r="A55" s="28"/>
      <c r="B55" s="88" t="s">
        <v>51</v>
      </c>
      <c r="C55" s="50"/>
      <c r="D55" s="34" t="s">
        <v>52</v>
      </c>
      <c r="E55" s="36">
        <v>668.6862372609505</v>
      </c>
      <c r="F55" s="34">
        <v>1</v>
      </c>
      <c r="G55" s="34">
        <f>48*104.2%</f>
        <v>50.016000000000005</v>
      </c>
      <c r="H55" s="31">
        <f>G55*E55*F55</f>
        <v>33445.0108428437</v>
      </c>
      <c r="I55" s="30">
        <f>H55*1.18</f>
        <v>39465.11279455556</v>
      </c>
      <c r="J55" s="23">
        <f>H55/12/$H$4</f>
        <v>0.3304189966690743</v>
      </c>
      <c r="K55" s="64"/>
      <c r="L55" s="222"/>
      <c r="M55" s="24"/>
      <c r="N55" s="24"/>
      <c r="O55" s="24"/>
      <c r="P55" s="24"/>
    </row>
    <row r="56" spans="1:16" s="25" customFormat="1" ht="15.75" customHeight="1" hidden="1">
      <c r="A56" s="28"/>
      <c r="B56" s="88" t="s">
        <v>53</v>
      </c>
      <c r="C56" s="50"/>
      <c r="D56" s="34" t="s">
        <v>52</v>
      </c>
      <c r="E56" s="36">
        <v>693.8749709019604</v>
      </c>
      <c r="F56" s="34">
        <v>1</v>
      </c>
      <c r="G56" s="34">
        <v>0</v>
      </c>
      <c r="H56" s="31">
        <f>G56*E56*F56</f>
        <v>0</v>
      </c>
      <c r="I56" s="30">
        <f>H56*1.18</f>
        <v>0</v>
      </c>
      <c r="J56" s="23">
        <f>H56/12/$H$4</f>
        <v>0</v>
      </c>
      <c r="K56" s="50"/>
      <c r="L56" s="222"/>
      <c r="M56" s="24"/>
      <c r="N56" s="24"/>
      <c r="O56" s="24"/>
      <c r="P56" s="24"/>
    </row>
    <row r="57" spans="1:16" s="25" customFormat="1" ht="55.5" customHeight="1" hidden="1">
      <c r="A57" s="28"/>
      <c r="B57" s="88" t="s">
        <v>54</v>
      </c>
      <c r="C57" s="64"/>
      <c r="D57" s="29"/>
      <c r="E57" s="29"/>
      <c r="F57" s="29"/>
      <c r="G57" s="29"/>
      <c r="H57" s="34"/>
      <c r="I57" s="34"/>
      <c r="J57" s="34"/>
      <c r="K57" s="50"/>
      <c r="L57" s="222"/>
      <c r="M57" s="24"/>
      <c r="N57" s="24"/>
      <c r="O57" s="24"/>
      <c r="P57" s="24"/>
    </row>
    <row r="58" spans="1:16" s="25" customFormat="1" ht="15.75" customHeight="1" hidden="1">
      <c r="A58" s="28"/>
      <c r="B58" s="88" t="s">
        <v>55</v>
      </c>
      <c r="C58" s="50"/>
      <c r="D58" s="34"/>
      <c r="E58" s="34"/>
      <c r="F58" s="34"/>
      <c r="G58" s="34"/>
      <c r="H58" s="34"/>
      <c r="I58" s="34"/>
      <c r="J58" s="34"/>
      <c r="K58" s="50" t="s">
        <v>35</v>
      </c>
      <c r="L58" s="222"/>
      <c r="M58" s="24"/>
      <c r="N58" s="24"/>
      <c r="O58" s="24"/>
      <c r="P58" s="24"/>
    </row>
    <row r="59" spans="1:16" s="25" customFormat="1" ht="15.75" customHeight="1" hidden="1">
      <c r="A59" s="28"/>
      <c r="B59" s="88" t="s">
        <v>53</v>
      </c>
      <c r="C59" s="50"/>
      <c r="D59" s="34" t="s">
        <v>52</v>
      </c>
      <c r="E59" s="36">
        <v>671.8997277224671</v>
      </c>
      <c r="F59" s="34">
        <v>1</v>
      </c>
      <c r="G59" s="34">
        <f>32*104.2%</f>
        <v>33.344</v>
      </c>
      <c r="H59" s="31">
        <f>G59*E59*F59</f>
        <v>22403.824521177943</v>
      </c>
      <c r="I59" s="30">
        <f>H59*1.18</f>
        <v>26436.512934989973</v>
      </c>
      <c r="J59" s="23">
        <f>H59/12/$H$4</f>
        <v>0.22133792255658905</v>
      </c>
      <c r="K59" s="64"/>
      <c r="L59" s="222"/>
      <c r="M59" s="24"/>
      <c r="N59" s="24"/>
      <c r="O59" s="24"/>
      <c r="P59" s="24"/>
    </row>
    <row r="60" spans="1:16" s="25" customFormat="1" ht="15.75" customHeight="1" hidden="1">
      <c r="A60" s="28"/>
      <c r="B60" s="88" t="s">
        <v>56</v>
      </c>
      <c r="C60" s="50"/>
      <c r="D60" s="34" t="s">
        <v>52</v>
      </c>
      <c r="E60" s="36">
        <v>722.1584298017652</v>
      </c>
      <c r="F60" s="34">
        <v>1</v>
      </c>
      <c r="G60" s="34">
        <v>0</v>
      </c>
      <c r="H60" s="31">
        <f>G60*E60*F60</f>
        <v>0</v>
      </c>
      <c r="I60" s="30">
        <f>H60*1.18</f>
        <v>0</v>
      </c>
      <c r="J60" s="23">
        <f>H60/12/$H$4</f>
        <v>0</v>
      </c>
      <c r="K60" s="50"/>
      <c r="L60" s="222"/>
      <c r="M60" s="24"/>
      <c r="N60" s="24"/>
      <c r="O60" s="24"/>
      <c r="P60" s="24"/>
    </row>
    <row r="61" spans="1:16" s="25" customFormat="1" ht="15.75" customHeight="1" hidden="1">
      <c r="A61" s="28"/>
      <c r="B61" s="88" t="s">
        <v>57</v>
      </c>
      <c r="C61" s="50"/>
      <c r="D61" s="34" t="s">
        <v>52</v>
      </c>
      <c r="E61" s="36">
        <v>752.827849932663</v>
      </c>
      <c r="F61" s="34">
        <v>1</v>
      </c>
      <c r="G61" s="34">
        <v>0</v>
      </c>
      <c r="H61" s="31">
        <f>G61*E61*F61</f>
        <v>0</v>
      </c>
      <c r="I61" s="30">
        <f>H61*1.18</f>
        <v>0</v>
      </c>
      <c r="J61" s="23">
        <f>H61/12/$H$4</f>
        <v>0</v>
      </c>
      <c r="K61" s="50"/>
      <c r="L61" s="222"/>
      <c r="M61" s="24"/>
      <c r="N61" s="24"/>
      <c r="O61" s="24"/>
      <c r="P61" s="24"/>
    </row>
    <row r="62" spans="1:16" s="25" customFormat="1" ht="30" customHeight="1" hidden="1">
      <c r="A62" s="28"/>
      <c r="B62" s="88" t="s">
        <v>58</v>
      </c>
      <c r="C62" s="64"/>
      <c r="D62" s="29"/>
      <c r="E62" s="29"/>
      <c r="F62" s="29"/>
      <c r="G62" s="29"/>
      <c r="H62" s="23"/>
      <c r="I62" s="23"/>
      <c r="J62" s="23"/>
      <c r="K62" s="50"/>
      <c r="L62" s="222"/>
      <c r="M62" s="24"/>
      <c r="N62" s="24"/>
      <c r="O62" s="24"/>
      <c r="P62" s="24"/>
    </row>
    <row r="63" spans="1:16" s="25" customFormat="1" ht="15.75" customHeight="1" hidden="1">
      <c r="A63" s="28"/>
      <c r="B63" s="88" t="s">
        <v>55</v>
      </c>
      <c r="C63" s="50"/>
      <c r="D63" s="34"/>
      <c r="E63" s="34"/>
      <c r="F63" s="34"/>
      <c r="G63" s="34"/>
      <c r="H63" s="23"/>
      <c r="I63" s="23"/>
      <c r="J63" s="23"/>
      <c r="K63" s="50" t="s">
        <v>35</v>
      </c>
      <c r="L63" s="222"/>
      <c r="M63" s="24"/>
      <c r="N63" s="24"/>
      <c r="O63" s="24"/>
      <c r="P63" s="24"/>
    </row>
    <row r="64" spans="1:16" s="25" customFormat="1" ht="15.75" customHeight="1" hidden="1">
      <c r="A64" s="28"/>
      <c r="B64" s="88" t="s">
        <v>53</v>
      </c>
      <c r="C64" s="50"/>
      <c r="D64" s="34" t="s">
        <v>52</v>
      </c>
      <c r="E64" s="36">
        <v>673.0976323933602</v>
      </c>
      <c r="F64" s="34">
        <v>1</v>
      </c>
      <c r="G64" s="34">
        <f>32*104.2%</f>
        <v>33.344</v>
      </c>
      <c r="H64" s="31">
        <f>G64*E64*F64</f>
        <v>22443.767454524204</v>
      </c>
      <c r="I64" s="30">
        <f>H64*1.18</f>
        <v>26483.64559633856</v>
      </c>
      <c r="J64" s="23">
        <f>H64/12/$H$4</f>
        <v>0.22173253758668449</v>
      </c>
      <c r="K64" s="64"/>
      <c r="L64" s="222"/>
      <c r="M64" s="24"/>
      <c r="N64" s="24"/>
      <c r="O64" s="24"/>
      <c r="P64" s="24"/>
    </row>
    <row r="65" spans="1:16" s="25" customFormat="1" ht="24.75" customHeight="1" hidden="1">
      <c r="A65" s="28"/>
      <c r="B65" s="88" t="s">
        <v>57</v>
      </c>
      <c r="C65" s="50"/>
      <c r="D65" s="34" t="s">
        <v>52</v>
      </c>
      <c r="E65" s="36">
        <v>752.827849932663</v>
      </c>
      <c r="F65" s="34">
        <v>1</v>
      </c>
      <c r="G65" s="34">
        <v>0</v>
      </c>
      <c r="H65" s="31">
        <f>G65*E65*F65</f>
        <v>0</v>
      </c>
      <c r="I65" s="30">
        <f>H65*1.18</f>
        <v>0</v>
      </c>
      <c r="J65" s="23">
        <f>H65/12/$H$4</f>
        <v>0</v>
      </c>
      <c r="K65" s="50"/>
      <c r="L65" s="222"/>
      <c r="M65" s="24"/>
      <c r="N65" s="24"/>
      <c r="O65" s="24"/>
      <c r="P65" s="24"/>
    </row>
    <row r="66" spans="1:16" s="25" customFormat="1" ht="15.75" customHeight="1" hidden="1">
      <c r="A66" s="205"/>
      <c r="B66" s="88" t="s">
        <v>59</v>
      </c>
      <c r="C66" s="45"/>
      <c r="D66" s="45"/>
      <c r="E66" s="45"/>
      <c r="F66" s="45"/>
      <c r="G66" s="45"/>
      <c r="H66" s="45"/>
      <c r="I66" s="45"/>
      <c r="J66" s="43"/>
      <c r="K66" s="50" t="s">
        <v>35</v>
      </c>
      <c r="L66" s="222"/>
      <c r="M66" s="24"/>
      <c r="N66" s="24"/>
      <c r="O66" s="24"/>
      <c r="P66" s="24"/>
    </row>
    <row r="67" spans="1:16" s="25" customFormat="1" ht="15.75" customHeight="1" hidden="1">
      <c r="A67" s="205"/>
      <c r="B67" s="88" t="s">
        <v>60</v>
      </c>
      <c r="C67" s="45"/>
      <c r="D67" s="43" t="s">
        <v>52</v>
      </c>
      <c r="E67" s="42">
        <v>712.8378395206902</v>
      </c>
      <c r="F67" s="45">
        <v>1</v>
      </c>
      <c r="G67" s="45">
        <f>16*104.2%</f>
        <v>16.672</v>
      </c>
      <c r="H67" s="45">
        <f>G67*E67*F67</f>
        <v>11884.432460488948</v>
      </c>
      <c r="I67" s="53">
        <f>H67*1.18</f>
        <v>14023.630303376958</v>
      </c>
      <c r="J67" s="46">
        <f>H67/12/$H$4</f>
        <v>0.11741189943182126</v>
      </c>
      <c r="K67" s="50" t="s">
        <v>35</v>
      </c>
      <c r="L67" s="222"/>
      <c r="M67" s="24"/>
      <c r="N67" s="24"/>
      <c r="O67" s="24"/>
      <c r="P67" s="24"/>
    </row>
    <row r="68" spans="1:16" s="25" customFormat="1" ht="25.5" customHeight="1" hidden="1">
      <c r="A68" s="205"/>
      <c r="B68" s="88" t="s">
        <v>50</v>
      </c>
      <c r="C68" s="45" t="s">
        <v>35</v>
      </c>
      <c r="D68" s="45"/>
      <c r="E68" s="45"/>
      <c r="F68" s="45"/>
      <c r="G68" s="45"/>
      <c r="H68" s="45"/>
      <c r="I68" s="45"/>
      <c r="J68" s="43"/>
      <c r="K68" s="45"/>
      <c r="L68" s="222"/>
      <c r="M68" s="24"/>
      <c r="N68" s="24"/>
      <c r="O68" s="24"/>
      <c r="P68" s="24"/>
    </row>
    <row r="69" spans="1:16" s="25" customFormat="1" ht="25.5" customHeight="1" hidden="1">
      <c r="A69" s="205"/>
      <c r="B69" s="88" t="s">
        <v>61</v>
      </c>
      <c r="C69" s="45" t="s">
        <v>35</v>
      </c>
      <c r="D69" s="43" t="s">
        <v>52</v>
      </c>
      <c r="E69" s="42">
        <v>174.7589458271233</v>
      </c>
      <c r="F69" s="45">
        <v>1</v>
      </c>
      <c r="G69" s="45">
        <f>32*104.2%</f>
        <v>33.344</v>
      </c>
      <c r="H69" s="45">
        <f>G69*E69*F69</f>
        <v>5827.1622896596</v>
      </c>
      <c r="I69" s="53">
        <f>H69*1.18</f>
        <v>6876.051501798328</v>
      </c>
      <c r="J69" s="46">
        <f>H69/12/$H$4</f>
        <v>0.05756927770855167</v>
      </c>
      <c r="K69" s="45" t="s">
        <v>35</v>
      </c>
      <c r="L69" s="222"/>
      <c r="M69" s="24"/>
      <c r="N69" s="24"/>
      <c r="O69" s="24"/>
      <c r="P69" s="24"/>
    </row>
    <row r="70" spans="1:16" s="25" customFormat="1" ht="30.75" customHeight="1">
      <c r="A70" s="32" t="s">
        <v>145</v>
      </c>
      <c r="B70" s="85" t="s">
        <v>157</v>
      </c>
      <c r="C70" s="50" t="s">
        <v>22</v>
      </c>
      <c r="D70" s="29"/>
      <c r="E70" s="29"/>
      <c r="F70" s="29"/>
      <c r="G70" s="29"/>
      <c r="H70" s="17"/>
      <c r="I70" s="17"/>
      <c r="J70" s="23"/>
      <c r="K70" s="50" t="s">
        <v>28</v>
      </c>
      <c r="L70" s="194"/>
      <c r="M70" s="24"/>
      <c r="N70" s="24"/>
      <c r="O70" s="24"/>
      <c r="P70" s="24"/>
    </row>
    <row r="71" spans="1:16" s="25" customFormat="1" ht="50.25" customHeight="1">
      <c r="A71" s="28" t="s">
        <v>145</v>
      </c>
      <c r="B71" s="85" t="s">
        <v>153</v>
      </c>
      <c r="C71" s="50" t="s">
        <v>22</v>
      </c>
      <c r="D71" s="29"/>
      <c r="E71" s="29"/>
      <c r="F71" s="29"/>
      <c r="G71" s="29"/>
      <c r="H71" s="17"/>
      <c r="I71" s="17"/>
      <c r="J71" s="23"/>
      <c r="K71" s="50" t="s">
        <v>22</v>
      </c>
      <c r="L71" s="194"/>
      <c r="M71" s="24"/>
      <c r="N71" s="24"/>
      <c r="O71" s="24"/>
      <c r="P71" s="24"/>
    </row>
    <row r="72" spans="1:16" s="25" customFormat="1" ht="33.75" customHeight="1">
      <c r="A72" s="28" t="s">
        <v>145</v>
      </c>
      <c r="B72" s="85" t="s">
        <v>154</v>
      </c>
      <c r="C72" s="50" t="s">
        <v>22</v>
      </c>
      <c r="D72" s="29"/>
      <c r="E72" s="29"/>
      <c r="F72" s="29"/>
      <c r="G72" s="29"/>
      <c r="H72" s="17"/>
      <c r="I72" s="17"/>
      <c r="J72" s="23"/>
      <c r="K72" s="50" t="s">
        <v>22</v>
      </c>
      <c r="L72" s="194"/>
      <c r="M72" s="24"/>
      <c r="N72" s="24"/>
      <c r="O72" s="24"/>
      <c r="P72" s="24"/>
    </row>
    <row r="73" spans="1:16" s="25" customFormat="1" ht="34.5" customHeight="1">
      <c r="A73" s="28" t="s">
        <v>145</v>
      </c>
      <c r="B73" s="85" t="s">
        <v>158</v>
      </c>
      <c r="C73" s="50" t="s">
        <v>22</v>
      </c>
      <c r="D73" s="29"/>
      <c r="E73" s="29"/>
      <c r="F73" s="29"/>
      <c r="G73" s="29"/>
      <c r="H73" s="17"/>
      <c r="I73" s="17"/>
      <c r="J73" s="23"/>
      <c r="K73" s="50" t="s">
        <v>22</v>
      </c>
      <c r="L73" s="194"/>
      <c r="M73" s="24"/>
      <c r="N73" s="24"/>
      <c r="O73" s="24"/>
      <c r="P73" s="24"/>
    </row>
    <row r="74" spans="1:16" s="25" customFormat="1" ht="36" customHeight="1">
      <c r="A74" s="28" t="s">
        <v>145</v>
      </c>
      <c r="B74" s="85" t="s">
        <v>159</v>
      </c>
      <c r="C74" s="50" t="s">
        <v>22</v>
      </c>
      <c r="D74" s="29"/>
      <c r="E74" s="29"/>
      <c r="F74" s="29"/>
      <c r="G74" s="29"/>
      <c r="H74" s="17"/>
      <c r="I74" s="17"/>
      <c r="J74" s="23"/>
      <c r="K74" s="50" t="s">
        <v>22</v>
      </c>
      <c r="L74" s="194"/>
      <c r="M74" s="24"/>
      <c r="N74" s="24"/>
      <c r="O74" s="24"/>
      <c r="P74" s="24"/>
    </row>
    <row r="75" spans="1:16" s="25" customFormat="1" ht="48" customHeight="1" hidden="1">
      <c r="A75" s="95">
        <v>1</v>
      </c>
      <c r="B75" s="88" t="s">
        <v>49</v>
      </c>
      <c r="C75" s="64"/>
      <c r="D75" s="29"/>
      <c r="E75" s="29"/>
      <c r="F75" s="29"/>
      <c r="G75" s="29"/>
      <c r="H75" s="17"/>
      <c r="I75" s="17"/>
      <c r="J75" s="23"/>
      <c r="K75" s="50" t="s">
        <v>35</v>
      </c>
      <c r="L75" s="194"/>
      <c r="M75" s="24"/>
      <c r="N75" s="24"/>
      <c r="O75" s="24"/>
      <c r="P75" s="24"/>
    </row>
    <row r="76" spans="1:16" s="25" customFormat="1" ht="18" customHeight="1" hidden="1">
      <c r="A76" s="28"/>
      <c r="B76" s="88" t="s">
        <v>50</v>
      </c>
      <c r="C76" s="50"/>
      <c r="D76" s="34"/>
      <c r="E76" s="34"/>
      <c r="F76" s="34"/>
      <c r="G76" s="34"/>
      <c r="H76" s="17"/>
      <c r="I76" s="17"/>
      <c r="J76" s="23"/>
      <c r="K76" s="50" t="s">
        <v>35</v>
      </c>
      <c r="L76" s="194"/>
      <c r="M76" s="24"/>
      <c r="N76" s="24"/>
      <c r="O76" s="24"/>
      <c r="P76" s="24"/>
    </row>
    <row r="77" spans="1:16" s="25" customFormat="1" ht="15.75" customHeight="1" hidden="1">
      <c r="A77" s="28"/>
      <c r="B77" s="88" t="s">
        <v>51</v>
      </c>
      <c r="C77" s="50"/>
      <c r="D77" s="34" t="s">
        <v>52</v>
      </c>
      <c r="E77" s="36">
        <v>668.6862372609505</v>
      </c>
      <c r="F77" s="34">
        <v>1</v>
      </c>
      <c r="G77" s="34">
        <f>48*104.2%</f>
        <v>50.016000000000005</v>
      </c>
      <c r="H77" s="31">
        <f>G77*E77*F77</f>
        <v>33445.0108428437</v>
      </c>
      <c r="I77" s="30">
        <f>H77*1.18</f>
        <v>39465.11279455556</v>
      </c>
      <c r="J77" s="23">
        <f>H77/12/$H$4</f>
        <v>0.3304189966690743</v>
      </c>
      <c r="K77" s="64"/>
      <c r="L77" s="194"/>
      <c r="M77" s="24"/>
      <c r="N77" s="24"/>
      <c r="O77" s="24"/>
      <c r="P77" s="24"/>
    </row>
    <row r="78" spans="1:16" s="25" customFormat="1" ht="15.75" customHeight="1" hidden="1">
      <c r="A78" s="28"/>
      <c r="B78" s="88" t="s">
        <v>53</v>
      </c>
      <c r="C78" s="50"/>
      <c r="D78" s="34" t="s">
        <v>52</v>
      </c>
      <c r="E78" s="36">
        <v>693.8749709019604</v>
      </c>
      <c r="F78" s="34">
        <v>1</v>
      </c>
      <c r="G78" s="34">
        <v>0</v>
      </c>
      <c r="H78" s="31">
        <f>G78*E78*F78</f>
        <v>0</v>
      </c>
      <c r="I78" s="30">
        <f>H78*1.18</f>
        <v>0</v>
      </c>
      <c r="J78" s="23">
        <f>H78/12/$H$4</f>
        <v>0</v>
      </c>
      <c r="K78" s="50"/>
      <c r="L78" s="194"/>
      <c r="M78" s="24"/>
      <c r="N78" s="24"/>
      <c r="O78" s="24"/>
      <c r="P78" s="24"/>
    </row>
    <row r="79" spans="1:16" s="25" customFormat="1" ht="54" customHeight="1">
      <c r="A79" s="95" t="s">
        <v>145</v>
      </c>
      <c r="B79" s="85" t="s">
        <v>160</v>
      </c>
      <c r="C79" s="50" t="s">
        <v>35</v>
      </c>
      <c r="D79" s="34"/>
      <c r="E79" s="34"/>
      <c r="F79" s="34"/>
      <c r="G79" s="34"/>
      <c r="H79" s="20">
        <f>SUM(H82:H84)</f>
        <v>22403.824521177943</v>
      </c>
      <c r="I79" s="17">
        <f>H79*1.18</f>
        <v>26436.512934989973</v>
      </c>
      <c r="J79" s="23">
        <f>SUM(J82:J84)</f>
        <v>0.22133792255658905</v>
      </c>
      <c r="K79" s="50"/>
      <c r="L79" s="194"/>
      <c r="M79" s="24"/>
      <c r="N79" s="24"/>
      <c r="O79" s="24"/>
      <c r="P79" s="24"/>
    </row>
    <row r="80" spans="1:16" s="25" customFormat="1" ht="55.5" customHeight="1" hidden="1">
      <c r="A80" s="28"/>
      <c r="B80" s="88" t="s">
        <v>54</v>
      </c>
      <c r="C80" s="64"/>
      <c r="D80" s="29"/>
      <c r="E80" s="29"/>
      <c r="F80" s="29"/>
      <c r="G80" s="29"/>
      <c r="H80" s="34"/>
      <c r="I80" s="34"/>
      <c r="J80" s="34"/>
      <c r="K80" s="50"/>
      <c r="L80" s="150"/>
      <c r="M80" s="24"/>
      <c r="N80" s="24"/>
      <c r="O80" s="24"/>
      <c r="P80" s="24"/>
    </row>
    <row r="81" spans="1:16" s="25" customFormat="1" ht="15.75" customHeight="1" hidden="1">
      <c r="A81" s="28"/>
      <c r="B81" s="88" t="s">
        <v>55</v>
      </c>
      <c r="C81" s="50"/>
      <c r="D81" s="34"/>
      <c r="E81" s="34"/>
      <c r="F81" s="34"/>
      <c r="G81" s="34"/>
      <c r="H81" s="34"/>
      <c r="I81" s="34"/>
      <c r="J81" s="34"/>
      <c r="K81" s="50" t="s">
        <v>35</v>
      </c>
      <c r="L81" s="150"/>
      <c r="M81" s="24"/>
      <c r="N81" s="24"/>
      <c r="O81" s="24"/>
      <c r="P81" s="24"/>
    </row>
    <row r="82" spans="1:16" s="25" customFormat="1" ht="15.75" customHeight="1" hidden="1">
      <c r="A82" s="28"/>
      <c r="B82" s="88" t="s">
        <v>53</v>
      </c>
      <c r="C82" s="50"/>
      <c r="D82" s="34" t="s">
        <v>52</v>
      </c>
      <c r="E82" s="36">
        <v>671.8997277224671</v>
      </c>
      <c r="F82" s="34">
        <v>1</v>
      </c>
      <c r="G82" s="34">
        <f>32*104.2%</f>
        <v>33.344</v>
      </c>
      <c r="H82" s="31">
        <f>G82*E82*F82</f>
        <v>22403.824521177943</v>
      </c>
      <c r="I82" s="30">
        <f>H82*1.18</f>
        <v>26436.512934989973</v>
      </c>
      <c r="J82" s="23">
        <f>H82/12/$H$4</f>
        <v>0.22133792255658905</v>
      </c>
      <c r="K82" s="64"/>
      <c r="L82" s="150"/>
      <c r="M82" s="24"/>
      <c r="N82" s="24"/>
      <c r="O82" s="24"/>
      <c r="P82" s="24"/>
    </row>
    <row r="83" spans="1:16" s="25" customFormat="1" ht="15.75" customHeight="1" hidden="1">
      <c r="A83" s="28"/>
      <c r="B83" s="88" t="s">
        <v>56</v>
      </c>
      <c r="C83" s="50"/>
      <c r="D83" s="34" t="s">
        <v>52</v>
      </c>
      <c r="E83" s="36">
        <v>722.1584298017652</v>
      </c>
      <c r="F83" s="34">
        <v>1</v>
      </c>
      <c r="G83" s="34">
        <v>0</v>
      </c>
      <c r="H83" s="31">
        <f>G83*E83*F83</f>
        <v>0</v>
      </c>
      <c r="I83" s="30">
        <f>H83*1.18</f>
        <v>0</v>
      </c>
      <c r="J83" s="23">
        <f>H83/12/$H$4</f>
        <v>0</v>
      </c>
      <c r="K83" s="50"/>
      <c r="L83" s="150"/>
      <c r="M83" s="24"/>
      <c r="N83" s="24"/>
      <c r="O83" s="24"/>
      <c r="P83" s="24"/>
    </row>
    <row r="84" spans="1:16" s="25" customFormat="1" ht="15.75" customHeight="1" hidden="1">
      <c r="A84" s="28"/>
      <c r="B84" s="88" t="s">
        <v>57</v>
      </c>
      <c r="C84" s="50"/>
      <c r="D84" s="34" t="s">
        <v>52</v>
      </c>
      <c r="E84" s="36">
        <v>752.827849932663</v>
      </c>
      <c r="F84" s="34">
        <v>1</v>
      </c>
      <c r="G84" s="34">
        <v>0</v>
      </c>
      <c r="H84" s="31">
        <f>G84*E84*F84</f>
        <v>0</v>
      </c>
      <c r="I84" s="30">
        <f>H84*1.18</f>
        <v>0</v>
      </c>
      <c r="J84" s="23">
        <f>H84/12/$H$4</f>
        <v>0</v>
      </c>
      <c r="K84" s="50"/>
      <c r="L84" s="150"/>
      <c r="M84" s="24"/>
      <c r="N84" s="24"/>
      <c r="O84" s="24"/>
      <c r="P84" s="24"/>
    </row>
    <row r="85" spans="1:16" s="25" customFormat="1" ht="47.25" customHeight="1">
      <c r="A85" s="95" t="s">
        <v>145</v>
      </c>
      <c r="B85" s="85" t="s">
        <v>161</v>
      </c>
      <c r="C85" s="50" t="s">
        <v>35</v>
      </c>
      <c r="D85" s="34"/>
      <c r="E85" s="34"/>
      <c r="F85" s="34"/>
      <c r="G85" s="34"/>
      <c r="H85" s="17">
        <f>SUM(H88,H89)</f>
        <v>22443.767454524204</v>
      </c>
      <c r="I85" s="17">
        <f>H85*1.18</f>
        <v>26483.64559633856</v>
      </c>
      <c r="J85" s="23">
        <f>SUM(J88,J89)</f>
        <v>0.22173253758668449</v>
      </c>
      <c r="K85" s="50"/>
      <c r="L85" s="194"/>
      <c r="M85" s="24"/>
      <c r="N85" s="24"/>
      <c r="O85" s="24"/>
      <c r="P85" s="24"/>
    </row>
    <row r="86" spans="1:16" s="25" customFormat="1" ht="30" customHeight="1" hidden="1">
      <c r="A86" s="28"/>
      <c r="B86" s="88" t="s">
        <v>58</v>
      </c>
      <c r="C86" s="64"/>
      <c r="D86" s="29"/>
      <c r="E86" s="29"/>
      <c r="F86" s="29"/>
      <c r="G86" s="29"/>
      <c r="H86" s="23"/>
      <c r="I86" s="23"/>
      <c r="J86" s="23"/>
      <c r="K86" s="50"/>
      <c r="L86" s="194"/>
      <c r="M86" s="24"/>
      <c r="N86" s="24"/>
      <c r="O86" s="24"/>
      <c r="P86" s="24"/>
    </row>
    <row r="87" spans="1:16" s="25" customFormat="1" ht="15.75" customHeight="1" hidden="1">
      <c r="A87" s="28"/>
      <c r="B87" s="88" t="s">
        <v>55</v>
      </c>
      <c r="C87" s="50"/>
      <c r="D87" s="34"/>
      <c r="E87" s="34"/>
      <c r="F87" s="34"/>
      <c r="G87" s="34"/>
      <c r="H87" s="23"/>
      <c r="I87" s="23"/>
      <c r="J87" s="23"/>
      <c r="K87" s="50" t="s">
        <v>35</v>
      </c>
      <c r="L87" s="194"/>
      <c r="M87" s="24"/>
      <c r="N87" s="24"/>
      <c r="O87" s="24"/>
      <c r="P87" s="24"/>
    </row>
    <row r="88" spans="1:16" s="25" customFormat="1" ht="15.75" customHeight="1" hidden="1">
      <c r="A88" s="28"/>
      <c r="B88" s="88" t="s">
        <v>53</v>
      </c>
      <c r="C88" s="50"/>
      <c r="D88" s="34" t="s">
        <v>52</v>
      </c>
      <c r="E88" s="36">
        <v>673.0976323933602</v>
      </c>
      <c r="F88" s="34">
        <v>1</v>
      </c>
      <c r="G88" s="34">
        <f>32*104.2%</f>
        <v>33.344</v>
      </c>
      <c r="H88" s="31">
        <f>G88*E88*F88</f>
        <v>22443.767454524204</v>
      </c>
      <c r="I88" s="30">
        <f>H88*1.18</f>
        <v>26483.64559633856</v>
      </c>
      <c r="J88" s="23">
        <f>H88/12/$H$4</f>
        <v>0.22173253758668449</v>
      </c>
      <c r="K88" s="64"/>
      <c r="L88" s="194"/>
      <c r="M88" s="24"/>
      <c r="N88" s="24"/>
      <c r="O88" s="24"/>
      <c r="P88" s="24"/>
    </row>
    <row r="89" spans="1:16" s="25" customFormat="1" ht="24.75" customHeight="1" hidden="1">
      <c r="A89" s="28"/>
      <c r="B89" s="88" t="s">
        <v>57</v>
      </c>
      <c r="C89" s="50"/>
      <c r="D89" s="34" t="s">
        <v>52</v>
      </c>
      <c r="E89" s="36">
        <v>752.827849932663</v>
      </c>
      <c r="F89" s="34">
        <v>1</v>
      </c>
      <c r="G89" s="34">
        <v>0</v>
      </c>
      <c r="H89" s="31">
        <f>G89*E89*F89</f>
        <v>0</v>
      </c>
      <c r="I89" s="30">
        <f>H89*1.18</f>
        <v>0</v>
      </c>
      <c r="J89" s="23">
        <f>H89/12/$H$4</f>
        <v>0</v>
      </c>
      <c r="K89" s="50"/>
      <c r="L89" s="194"/>
      <c r="M89" s="24"/>
      <c r="N89" s="24"/>
      <c r="O89" s="24"/>
      <c r="P89" s="24"/>
    </row>
    <row r="90" spans="1:16" s="169" customFormat="1" ht="27.75" customHeight="1">
      <c r="A90" s="95" t="s">
        <v>145</v>
      </c>
      <c r="B90" s="85" t="s">
        <v>189</v>
      </c>
      <c r="C90" s="50" t="s">
        <v>35</v>
      </c>
      <c r="D90" s="29"/>
      <c r="E90" s="29"/>
      <c r="F90" s="29"/>
      <c r="G90" s="29"/>
      <c r="H90" s="17">
        <f>SUM(H92,H94)</f>
        <v>11884.432460488948</v>
      </c>
      <c r="I90" s="17">
        <f>H90*1.18</f>
        <v>14023.630303376958</v>
      </c>
      <c r="J90" s="23">
        <f>SUM(J92,J94)</f>
        <v>0.11741189943182126</v>
      </c>
      <c r="K90" s="50"/>
      <c r="L90" s="194"/>
      <c r="M90" s="168"/>
      <c r="N90" s="168"/>
      <c r="O90" s="168"/>
      <c r="P90" s="168"/>
    </row>
    <row r="91" spans="1:16" s="25" customFormat="1" ht="15.75" customHeight="1" hidden="1">
      <c r="A91" s="226"/>
      <c r="B91" s="152"/>
      <c r="C91" s="154"/>
      <c r="D91" s="154"/>
      <c r="E91" s="154"/>
      <c r="F91" s="154"/>
      <c r="G91" s="154"/>
      <c r="H91" s="154"/>
      <c r="I91" s="154"/>
      <c r="J91" s="155"/>
      <c r="K91" s="153" t="s">
        <v>35</v>
      </c>
      <c r="L91" s="194"/>
      <c r="M91" s="24"/>
      <c r="N91" s="24"/>
      <c r="O91" s="24"/>
      <c r="P91" s="24"/>
    </row>
    <row r="92" spans="1:16" s="25" customFormat="1" ht="15.75" customHeight="1" hidden="1">
      <c r="A92" s="226"/>
      <c r="B92" s="152"/>
      <c r="C92" s="154"/>
      <c r="D92" s="155" t="s">
        <v>52</v>
      </c>
      <c r="E92" s="157">
        <v>712.8378395206902</v>
      </c>
      <c r="F92" s="154">
        <v>1</v>
      </c>
      <c r="G92" s="154">
        <f>16*104.2%</f>
        <v>16.672</v>
      </c>
      <c r="H92" s="154">
        <f>G92*E92*F92</f>
        <v>11884.432460488948</v>
      </c>
      <c r="I92" s="158">
        <f>H92*1.18</f>
        <v>14023.630303376958</v>
      </c>
      <c r="J92" s="159">
        <f>H92/12/$H$4</f>
        <v>0.11741189943182126</v>
      </c>
      <c r="K92" s="153" t="s">
        <v>35</v>
      </c>
      <c r="L92" s="194"/>
      <c r="M92" s="24"/>
      <c r="N92" s="24"/>
      <c r="O92" s="24"/>
      <c r="P92" s="24"/>
    </row>
    <row r="93" spans="1:16" s="25" customFormat="1" ht="25.5" customHeight="1" hidden="1">
      <c r="A93" s="226"/>
      <c r="B93" s="152"/>
      <c r="C93" s="154"/>
      <c r="D93" s="154"/>
      <c r="E93" s="154"/>
      <c r="F93" s="154"/>
      <c r="G93" s="154"/>
      <c r="H93" s="154"/>
      <c r="I93" s="154"/>
      <c r="J93" s="155"/>
      <c r="K93" s="154"/>
      <c r="L93" s="194"/>
      <c r="M93" s="24"/>
      <c r="N93" s="24"/>
      <c r="O93" s="24"/>
      <c r="P93" s="24"/>
    </row>
    <row r="94" spans="1:16" s="25" customFormat="1" ht="25.5" customHeight="1" hidden="1">
      <c r="A94" s="226"/>
      <c r="B94" s="152"/>
      <c r="C94" s="154"/>
      <c r="D94" s="155"/>
      <c r="E94" s="157"/>
      <c r="F94" s="154"/>
      <c r="G94" s="154"/>
      <c r="H94" s="154"/>
      <c r="I94" s="158"/>
      <c r="J94" s="159"/>
      <c r="K94" s="154"/>
      <c r="L94" s="194"/>
      <c r="M94" s="24"/>
      <c r="N94" s="24"/>
      <c r="O94" s="24"/>
      <c r="P94" s="24"/>
    </row>
    <row r="95" spans="1:16" s="25" customFormat="1" ht="35.25" customHeight="1">
      <c r="A95" s="171" t="s">
        <v>145</v>
      </c>
      <c r="B95" s="88" t="s">
        <v>162</v>
      </c>
      <c r="C95" s="154"/>
      <c r="D95" s="155"/>
      <c r="E95" s="157"/>
      <c r="F95" s="154"/>
      <c r="G95" s="154"/>
      <c r="H95" s="154"/>
      <c r="I95" s="158"/>
      <c r="J95" s="159"/>
      <c r="K95" s="154"/>
      <c r="L95" s="194"/>
      <c r="M95" s="24"/>
      <c r="N95" s="24"/>
      <c r="O95" s="24"/>
      <c r="P95" s="24"/>
    </row>
    <row r="96" spans="1:16" s="25" customFormat="1" ht="48.75" customHeight="1">
      <c r="A96" s="32" t="s">
        <v>67</v>
      </c>
      <c r="B96" s="86" t="s">
        <v>233</v>
      </c>
      <c r="C96" s="50" t="s">
        <v>35</v>
      </c>
      <c r="D96" s="29"/>
      <c r="E96" s="29"/>
      <c r="F96" s="29"/>
      <c r="G96" s="29"/>
      <c r="H96" s="17" t="e">
        <f>#REF!+#REF!</f>
        <v>#REF!</v>
      </c>
      <c r="I96" s="17" t="e">
        <f>#REF!+#REF!</f>
        <v>#REF!</v>
      </c>
      <c r="J96" s="23" t="e">
        <f>#REF!+#REF!</f>
        <v>#REF!</v>
      </c>
      <c r="K96" s="45"/>
      <c r="L96" s="143"/>
      <c r="M96" s="101"/>
      <c r="N96" s="66"/>
      <c r="O96" s="24"/>
      <c r="P96" s="24"/>
    </row>
    <row r="97" spans="1:16" s="25" customFormat="1" ht="21.75" customHeight="1">
      <c r="A97" s="32" t="s">
        <v>145</v>
      </c>
      <c r="B97" s="85" t="s">
        <v>192</v>
      </c>
      <c r="C97" s="50"/>
      <c r="D97" s="29"/>
      <c r="E97" s="29"/>
      <c r="F97" s="29"/>
      <c r="G97" s="29"/>
      <c r="H97" s="17"/>
      <c r="I97" s="17"/>
      <c r="J97" s="23"/>
      <c r="K97" s="45"/>
      <c r="L97" s="183"/>
      <c r="M97" s="101"/>
      <c r="N97" s="66"/>
      <c r="O97" s="24"/>
      <c r="P97" s="24"/>
    </row>
    <row r="98" spans="1:16" s="25" customFormat="1" ht="45">
      <c r="A98" s="32" t="s">
        <v>145</v>
      </c>
      <c r="B98" s="85" t="s">
        <v>193</v>
      </c>
      <c r="C98" s="50"/>
      <c r="D98" s="29"/>
      <c r="E98" s="29"/>
      <c r="F98" s="29"/>
      <c r="G98" s="29"/>
      <c r="H98" s="17"/>
      <c r="I98" s="17"/>
      <c r="J98" s="23"/>
      <c r="K98" s="45"/>
      <c r="L98" s="184"/>
      <c r="M98" s="101"/>
      <c r="N98" s="66"/>
      <c r="O98" s="24"/>
      <c r="P98" s="24"/>
    </row>
    <row r="99" spans="1:16" s="25" customFormat="1" ht="30">
      <c r="A99" s="32" t="s">
        <v>145</v>
      </c>
      <c r="B99" s="85" t="s">
        <v>194</v>
      </c>
      <c r="C99" s="50"/>
      <c r="D99" s="29"/>
      <c r="E99" s="29"/>
      <c r="F99" s="29"/>
      <c r="G99" s="29"/>
      <c r="H99" s="17"/>
      <c r="I99" s="17"/>
      <c r="J99" s="23"/>
      <c r="K99" s="45"/>
      <c r="L99" s="184"/>
      <c r="M99" s="101"/>
      <c r="N99" s="66"/>
      <c r="O99" s="24"/>
      <c r="P99" s="24"/>
    </row>
    <row r="100" spans="1:16" s="25" customFormat="1" ht="45">
      <c r="A100" s="32" t="s">
        <v>145</v>
      </c>
      <c r="B100" s="85" t="s">
        <v>195</v>
      </c>
      <c r="C100" s="50"/>
      <c r="D100" s="29"/>
      <c r="E100" s="29"/>
      <c r="F100" s="29"/>
      <c r="G100" s="29"/>
      <c r="H100" s="17"/>
      <c r="I100" s="17"/>
      <c r="J100" s="23"/>
      <c r="K100" s="45"/>
      <c r="L100" s="225"/>
      <c r="M100" s="101"/>
      <c r="N100" s="66"/>
      <c r="O100" s="24"/>
      <c r="P100" s="24"/>
    </row>
    <row r="101" spans="1:16" s="25" customFormat="1" ht="27" customHeight="1">
      <c r="A101" s="95" t="s">
        <v>145</v>
      </c>
      <c r="B101" s="85" t="s">
        <v>196</v>
      </c>
      <c r="C101" s="50" t="s">
        <v>35</v>
      </c>
      <c r="D101" s="34"/>
      <c r="E101" s="34"/>
      <c r="F101" s="34"/>
      <c r="G101" s="34"/>
      <c r="H101" s="17" t="e">
        <f>#REF!</f>
        <v>#REF!</v>
      </c>
      <c r="I101" s="17" t="e">
        <f>H101*1.18</f>
        <v>#REF!</v>
      </c>
      <c r="J101" s="23" t="e">
        <f>#REF!</f>
        <v>#REF!</v>
      </c>
      <c r="K101" s="45"/>
      <c r="L101" s="225"/>
      <c r="M101" s="24"/>
      <c r="N101" s="65"/>
      <c r="O101" s="24"/>
      <c r="P101" s="24"/>
    </row>
    <row r="102" spans="1:16" s="25" customFormat="1" ht="49.5" customHeight="1">
      <c r="A102" s="28" t="s">
        <v>145</v>
      </c>
      <c r="B102" s="85" t="s">
        <v>197</v>
      </c>
      <c r="C102" s="50" t="s">
        <v>35</v>
      </c>
      <c r="D102" s="34"/>
      <c r="E102" s="34"/>
      <c r="F102" s="34"/>
      <c r="G102" s="34"/>
      <c r="H102" s="17"/>
      <c r="I102" s="17"/>
      <c r="J102" s="23"/>
      <c r="K102" s="50"/>
      <c r="L102" s="225"/>
      <c r="M102" s="24"/>
      <c r="N102" s="67"/>
      <c r="O102" s="24"/>
      <c r="P102" s="24"/>
    </row>
    <row r="103" spans="1:16" s="25" customFormat="1" ht="72" customHeight="1">
      <c r="A103" s="28" t="s">
        <v>145</v>
      </c>
      <c r="B103" s="85" t="s">
        <v>203</v>
      </c>
      <c r="C103" s="50" t="s">
        <v>35</v>
      </c>
      <c r="D103" s="34"/>
      <c r="E103" s="34"/>
      <c r="F103" s="34"/>
      <c r="G103" s="34"/>
      <c r="H103" s="17"/>
      <c r="I103" s="17"/>
      <c r="J103" s="23"/>
      <c r="K103" s="50"/>
      <c r="L103" s="195"/>
      <c r="M103" s="24"/>
      <c r="N103" s="67"/>
      <c r="O103" s="24"/>
      <c r="P103" s="24"/>
    </row>
    <row r="104" spans="1:16" s="25" customFormat="1" ht="19.5" customHeight="1">
      <c r="A104" s="28" t="s">
        <v>145</v>
      </c>
      <c r="B104" s="85" t="s">
        <v>198</v>
      </c>
      <c r="C104" s="50" t="s">
        <v>35</v>
      </c>
      <c r="D104" s="34"/>
      <c r="E104" s="34"/>
      <c r="F104" s="34"/>
      <c r="G104" s="34"/>
      <c r="H104" s="17"/>
      <c r="I104" s="17"/>
      <c r="J104" s="23"/>
      <c r="K104" s="50"/>
      <c r="L104" s="195"/>
      <c r="M104" s="24"/>
      <c r="N104" s="67"/>
      <c r="O104" s="24"/>
      <c r="P104" s="24"/>
    </row>
    <row r="105" spans="1:16" ht="20.25" customHeight="1">
      <c r="A105" s="68" t="s">
        <v>145</v>
      </c>
      <c r="B105" s="83" t="s">
        <v>199</v>
      </c>
      <c r="C105" s="79" t="s">
        <v>73</v>
      </c>
      <c r="D105" s="34"/>
      <c r="E105" s="34"/>
      <c r="F105" s="34"/>
      <c r="G105" s="34"/>
      <c r="H105" s="17"/>
      <c r="I105" s="17"/>
      <c r="J105" s="23"/>
      <c r="K105" s="50"/>
      <c r="L105" s="195"/>
      <c r="M105" s="7"/>
      <c r="N105" s="7"/>
      <c r="O105" s="7"/>
      <c r="P105" s="7"/>
    </row>
    <row r="106" spans="1:16" ht="19.5" customHeight="1">
      <c r="A106" s="73" t="s">
        <v>145</v>
      </c>
      <c r="B106" s="89" t="s">
        <v>200</v>
      </c>
      <c r="C106" s="79" t="s">
        <v>73</v>
      </c>
      <c r="D106" s="37"/>
      <c r="E106" s="37"/>
      <c r="F106" s="37"/>
      <c r="G106" s="37"/>
      <c r="H106" s="70"/>
      <c r="I106" s="70"/>
      <c r="J106" s="69"/>
      <c r="K106" s="79"/>
      <c r="L106" s="195"/>
      <c r="M106" s="7"/>
      <c r="N106" s="7"/>
      <c r="O106" s="7"/>
      <c r="P106" s="7"/>
    </row>
    <row r="107" spans="1:16" ht="34.5" customHeight="1">
      <c r="A107" s="73" t="s">
        <v>145</v>
      </c>
      <c r="B107" s="89" t="s">
        <v>201</v>
      </c>
      <c r="C107" s="79" t="s">
        <v>73</v>
      </c>
      <c r="D107" s="37"/>
      <c r="E107" s="37"/>
      <c r="F107" s="37"/>
      <c r="G107" s="37"/>
      <c r="H107" s="70"/>
      <c r="I107" s="70"/>
      <c r="J107" s="69"/>
      <c r="K107" s="50"/>
      <c r="L107" s="195"/>
      <c r="M107" s="7"/>
      <c r="N107" s="7"/>
      <c r="O107" s="7"/>
      <c r="P107" s="7"/>
    </row>
    <row r="108" spans="1:16" s="25" customFormat="1" ht="27" customHeight="1">
      <c r="A108" s="32" t="s">
        <v>145</v>
      </c>
      <c r="B108" s="85" t="s">
        <v>156</v>
      </c>
      <c r="C108" s="50" t="s">
        <v>22</v>
      </c>
      <c r="D108" s="29"/>
      <c r="E108" s="29"/>
      <c r="F108" s="29"/>
      <c r="G108" s="29"/>
      <c r="H108" s="17"/>
      <c r="I108" s="17"/>
      <c r="J108" s="23"/>
      <c r="K108" s="50" t="s">
        <v>22</v>
      </c>
      <c r="L108" s="195"/>
      <c r="M108" s="24"/>
      <c r="N108" s="24"/>
      <c r="O108" s="24"/>
      <c r="P108" s="24"/>
    </row>
    <row r="109" spans="1:16" s="25" customFormat="1" ht="33" customHeight="1">
      <c r="A109" s="28" t="s">
        <v>145</v>
      </c>
      <c r="B109" s="85" t="s">
        <v>76</v>
      </c>
      <c r="C109" s="50" t="s">
        <v>35</v>
      </c>
      <c r="D109" s="29"/>
      <c r="E109" s="29"/>
      <c r="F109" s="29"/>
      <c r="G109" s="29"/>
      <c r="H109" s="17"/>
      <c r="I109" s="17"/>
      <c r="J109" s="23"/>
      <c r="K109" s="50"/>
      <c r="L109" s="195"/>
      <c r="M109" s="24"/>
      <c r="N109" s="24"/>
      <c r="O109" s="24"/>
      <c r="P109" s="24"/>
    </row>
    <row r="110" spans="1:16" s="25" customFormat="1" ht="33" customHeight="1">
      <c r="A110" s="28" t="s">
        <v>145</v>
      </c>
      <c r="B110" s="85" t="s">
        <v>188</v>
      </c>
      <c r="C110" s="50"/>
      <c r="D110" s="29"/>
      <c r="E110" s="29"/>
      <c r="F110" s="29"/>
      <c r="G110" s="29"/>
      <c r="H110" s="17"/>
      <c r="I110" s="17"/>
      <c r="J110" s="23"/>
      <c r="K110" s="50"/>
      <c r="L110" s="195"/>
      <c r="M110" s="24"/>
      <c r="N110" s="24"/>
      <c r="O110" s="24"/>
      <c r="P110" s="24"/>
    </row>
    <row r="111" spans="1:16" s="25" customFormat="1" ht="31.5" customHeight="1">
      <c r="A111" s="137" t="s">
        <v>145</v>
      </c>
      <c r="B111" s="85" t="s">
        <v>155</v>
      </c>
      <c r="C111" s="50"/>
      <c r="D111" s="29"/>
      <c r="E111" s="29"/>
      <c r="F111" s="29"/>
      <c r="G111" s="29"/>
      <c r="H111" s="17"/>
      <c r="I111" s="17"/>
      <c r="J111" s="23"/>
      <c r="K111" s="76" t="s">
        <v>28</v>
      </c>
      <c r="L111" s="195"/>
      <c r="M111" s="24"/>
      <c r="N111" s="63"/>
      <c r="O111" s="24"/>
      <c r="P111" s="24"/>
    </row>
    <row r="112" spans="1:16" s="25" customFormat="1" ht="27" customHeight="1">
      <c r="A112" s="28" t="s">
        <v>145</v>
      </c>
      <c r="B112" s="85" t="s">
        <v>141</v>
      </c>
      <c r="C112" s="50" t="s">
        <v>28</v>
      </c>
      <c r="D112" s="29"/>
      <c r="E112" s="29"/>
      <c r="F112" s="29"/>
      <c r="G112" s="29"/>
      <c r="H112" s="17"/>
      <c r="I112" s="17"/>
      <c r="J112" s="23"/>
      <c r="K112" s="76" t="s">
        <v>28</v>
      </c>
      <c r="L112" s="195"/>
      <c r="M112" s="24"/>
      <c r="N112" s="63"/>
      <c r="O112" s="24"/>
      <c r="P112" s="24"/>
    </row>
    <row r="113" spans="1:16" s="25" customFormat="1" ht="26.25" customHeight="1">
      <c r="A113" s="28" t="s">
        <v>145</v>
      </c>
      <c r="B113" s="85" t="s">
        <v>142</v>
      </c>
      <c r="C113" s="50" t="s">
        <v>28</v>
      </c>
      <c r="D113" s="29"/>
      <c r="E113" s="29"/>
      <c r="F113" s="29"/>
      <c r="G113" s="29"/>
      <c r="H113" s="17"/>
      <c r="I113" s="17"/>
      <c r="J113" s="23"/>
      <c r="K113" s="50" t="s">
        <v>28</v>
      </c>
      <c r="L113" s="195"/>
      <c r="M113" s="24"/>
      <c r="N113" s="63"/>
      <c r="O113" s="24"/>
      <c r="P113" s="24"/>
    </row>
    <row r="114" spans="1:16" ht="32.25" customHeight="1">
      <c r="A114" s="68" t="s">
        <v>145</v>
      </c>
      <c r="B114" s="83" t="s">
        <v>204</v>
      </c>
      <c r="C114" s="80" t="s">
        <v>74</v>
      </c>
      <c r="D114" s="37"/>
      <c r="E114" s="37"/>
      <c r="F114" s="37"/>
      <c r="G114" s="37"/>
      <c r="H114" s="37"/>
      <c r="I114" s="37"/>
      <c r="J114" s="37"/>
      <c r="K114" s="80"/>
      <c r="L114" s="196"/>
      <c r="M114" s="100"/>
      <c r="N114" s="7"/>
      <c r="O114" s="7"/>
      <c r="P114" s="7"/>
    </row>
    <row r="115" spans="1:16" ht="36.75" customHeight="1">
      <c r="A115" s="55"/>
      <c r="B115" s="9" t="s">
        <v>62</v>
      </c>
      <c r="C115" s="10"/>
      <c r="D115" s="10"/>
      <c r="E115" s="10"/>
      <c r="F115" s="10"/>
      <c r="G115" s="10"/>
      <c r="H115" s="11" t="e">
        <f>SUM(#REF!,#REF!,#REF!,#REF!,#REF!,H58,H60,H64,#REF!,H66,#REF!)</f>
        <v>#REF!</v>
      </c>
      <c r="I115" s="11" t="e">
        <f>H115*1.18</f>
        <v>#REF!</v>
      </c>
      <c r="J115" s="12" t="e">
        <f>SUM(#REF!,#REF!,#REF!,#REF!,#REF!,J58,J60,J64,#REF!,J66,#REF!)</f>
        <v>#REF!</v>
      </c>
      <c r="K115" s="80"/>
      <c r="L115" s="12">
        <v>35.75</v>
      </c>
      <c r="M115" s="100"/>
      <c r="N115" s="100"/>
      <c r="O115" s="7"/>
      <c r="P115" s="7"/>
    </row>
    <row r="116" spans="1:16" ht="18" customHeight="1">
      <c r="A116" s="71"/>
      <c r="B116" s="90" t="s">
        <v>151</v>
      </c>
      <c r="J116" s="7"/>
      <c r="K116" s="7"/>
      <c r="L116" s="94"/>
      <c r="M116" s="7"/>
      <c r="N116" s="7"/>
      <c r="O116" s="7"/>
      <c r="P116" s="7"/>
    </row>
    <row r="117" spans="1:16" ht="53.25" customHeight="1">
      <c r="A117" s="216" t="s">
        <v>144</v>
      </c>
      <c r="B117" s="216"/>
      <c r="C117" s="216"/>
      <c r="D117" s="216"/>
      <c r="E117" s="216"/>
      <c r="F117" s="216"/>
      <c r="G117" s="216"/>
      <c r="H117" s="216"/>
      <c r="I117" s="216"/>
      <c r="J117" s="216"/>
      <c r="K117" s="216"/>
      <c r="L117" s="216"/>
      <c r="M117" s="7"/>
      <c r="N117" s="7"/>
      <c r="O117" s="7"/>
      <c r="P117" s="7"/>
    </row>
    <row r="118" spans="1:16" ht="36.75" customHeight="1">
      <c r="A118" s="216" t="s">
        <v>130</v>
      </c>
      <c r="B118" s="216"/>
      <c r="C118" s="216"/>
      <c r="D118" s="216"/>
      <c r="E118" s="216"/>
      <c r="F118" s="216"/>
      <c r="G118" s="216"/>
      <c r="H118" s="216"/>
      <c r="I118" s="216"/>
      <c r="J118" s="216"/>
      <c r="K118" s="216"/>
      <c r="L118" s="216"/>
      <c r="M118" s="7"/>
      <c r="N118" s="7"/>
      <c r="O118" s="7"/>
      <c r="P118" s="7"/>
    </row>
    <row r="119" spans="1:16" ht="50.25" customHeight="1">
      <c r="A119" s="216" t="s">
        <v>143</v>
      </c>
      <c r="B119" s="216"/>
      <c r="C119" s="216"/>
      <c r="D119" s="216"/>
      <c r="E119" s="216"/>
      <c r="F119" s="216"/>
      <c r="G119" s="216"/>
      <c r="H119" s="216"/>
      <c r="I119" s="216"/>
      <c r="J119" s="216"/>
      <c r="K119" s="216"/>
      <c r="L119" s="216"/>
      <c r="M119" s="7"/>
      <c r="N119" s="7"/>
      <c r="O119" s="7"/>
      <c r="P119" s="7"/>
    </row>
    <row r="120" spans="1:16" ht="18" customHeight="1">
      <c r="A120" s="71"/>
      <c r="B120" s="2"/>
      <c r="C120" s="133"/>
      <c r="J120" s="7"/>
      <c r="K120" s="7"/>
      <c r="L120" s="94"/>
      <c r="M120" s="7"/>
      <c r="N120" s="7"/>
      <c r="O120" s="7"/>
      <c r="P120" s="7"/>
    </row>
    <row r="121" spans="1:16" ht="18" customHeight="1">
      <c r="A121" s="71"/>
      <c r="B121" s="90"/>
      <c r="J121" s="7"/>
      <c r="K121" s="7"/>
      <c r="L121" s="94"/>
      <c r="M121" s="7"/>
      <c r="N121" s="7"/>
      <c r="O121" s="7"/>
      <c r="P121" s="7"/>
    </row>
    <row r="122" spans="1:16" ht="18" customHeight="1">
      <c r="A122" s="71"/>
      <c r="B122" s="2" t="s">
        <v>139</v>
      </c>
      <c r="C122" s="133"/>
      <c r="J122" s="7"/>
      <c r="K122" s="133"/>
      <c r="L122" s="94"/>
      <c r="M122" s="7"/>
      <c r="N122" s="7"/>
      <c r="O122" s="7"/>
      <c r="P122" s="7"/>
    </row>
    <row r="123" spans="1:16" ht="15.75" customHeight="1">
      <c r="A123" s="71"/>
      <c r="B123" s="90"/>
      <c r="J123" s="7"/>
      <c r="L123" s="94"/>
      <c r="M123" s="7"/>
      <c r="N123" s="7"/>
      <c r="O123" s="7"/>
      <c r="P123" s="7"/>
    </row>
    <row r="134" spans="1:12" ht="15.75">
      <c r="A134" s="32"/>
      <c r="B134" s="85" t="s">
        <v>245</v>
      </c>
      <c r="C134" s="50"/>
      <c r="D134" s="29"/>
      <c r="E134" s="29"/>
      <c r="F134" s="29"/>
      <c r="G134" s="29"/>
      <c r="H134" s="17"/>
      <c r="I134" s="17"/>
      <c r="J134" s="23"/>
      <c r="K134" s="45"/>
      <c r="L134" s="143"/>
    </row>
    <row r="135" spans="1:16" s="25" customFormat="1" ht="29.25" customHeight="1">
      <c r="A135" s="32"/>
      <c r="B135" s="85" t="s">
        <v>243</v>
      </c>
      <c r="C135" s="50"/>
      <c r="D135" s="29"/>
      <c r="E135" s="29"/>
      <c r="F135" s="29"/>
      <c r="G135" s="29"/>
      <c r="H135" s="17"/>
      <c r="I135" s="17"/>
      <c r="J135" s="23"/>
      <c r="K135" s="50" t="s">
        <v>150</v>
      </c>
      <c r="L135" s="77"/>
      <c r="M135" s="49"/>
      <c r="N135" s="24"/>
      <c r="O135" s="24"/>
      <c r="P135" s="24"/>
    </row>
  </sheetData>
  <sheetProtection/>
  <mergeCells count="15">
    <mergeCell ref="A117:L117"/>
    <mergeCell ref="A119:L119"/>
    <mergeCell ref="A118:L118"/>
    <mergeCell ref="L51:L69"/>
    <mergeCell ref="L100:L102"/>
    <mergeCell ref="A91:A92"/>
    <mergeCell ref="A93:A94"/>
    <mergeCell ref="A66:A67"/>
    <mergeCell ref="A68:A69"/>
    <mergeCell ref="A47:A48"/>
    <mergeCell ref="A8:A9"/>
    <mergeCell ref="C1:L1"/>
    <mergeCell ref="A2:L2"/>
    <mergeCell ref="A3:L3"/>
    <mergeCell ref="L14:L17"/>
  </mergeCells>
  <printOptions/>
  <pageMargins left="0.7874015748031497" right="0" top="0.984251968503937" bottom="0.7874015748031497" header="0.5118110236220472" footer="0.511811023622047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R120"/>
  <sheetViews>
    <sheetView tabSelected="1" zoomScalePageLayoutView="0" workbookViewId="0" topLeftCell="A110">
      <selection activeCell="P113" sqref="P113"/>
    </sheetView>
  </sheetViews>
  <sheetFormatPr defaultColWidth="175.7109375" defaultRowHeight="12.75"/>
  <cols>
    <col min="1" max="1" width="6.00390625" style="72" customWidth="1"/>
    <col min="2" max="2" width="56.00390625" style="82" customWidth="1"/>
    <col min="3" max="3" width="17.57421875" style="74" hidden="1" customWidth="1"/>
    <col min="4" max="4" width="9.140625" style="7" hidden="1" customWidth="1"/>
    <col min="5" max="5" width="9.28125" style="7" hidden="1" customWidth="1"/>
    <col min="6" max="6" width="11.421875" style="7" hidden="1" customWidth="1"/>
    <col min="7" max="7" width="8.8515625" style="7" hidden="1" customWidth="1"/>
    <col min="8" max="8" width="14.00390625" style="7" hidden="1" customWidth="1"/>
    <col min="9" max="9" width="15.7109375" style="7" hidden="1" customWidth="1"/>
    <col min="10" max="10" width="16.421875" style="59" hidden="1" customWidth="1"/>
    <col min="11" max="11" width="17.28125" style="74" customWidth="1"/>
    <col min="12" max="12" width="16.140625" style="91" customWidth="1"/>
    <col min="13" max="13" width="15.140625" style="1" customWidth="1"/>
    <col min="14" max="15" width="14.00390625" style="1" customWidth="1"/>
    <col min="16" max="255" width="9.140625" style="1" customWidth="1"/>
    <col min="256" max="16384" width="175.7109375" style="1" customWidth="1"/>
  </cols>
  <sheetData>
    <row r="1" spans="3:12" ht="8.25" customHeight="1">
      <c r="C1" s="217" t="s">
        <v>137</v>
      </c>
      <c r="D1" s="217"/>
      <c r="E1" s="217"/>
      <c r="F1" s="217"/>
      <c r="G1" s="217"/>
      <c r="H1" s="217"/>
      <c r="I1" s="217"/>
      <c r="J1" s="217"/>
      <c r="K1" s="217"/>
      <c r="L1" s="217"/>
    </row>
    <row r="2" spans="1:12" ht="52.5" customHeight="1">
      <c r="A2" s="218" t="s">
        <v>242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</row>
    <row r="3" spans="1:12" ht="26.25" customHeight="1">
      <c r="A3" s="219" t="s">
        <v>77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4:10" ht="23.25" customHeight="1" hidden="1">
      <c r="D4" s="2"/>
      <c r="E4" s="2"/>
      <c r="F4" s="2"/>
      <c r="G4" s="2"/>
      <c r="H4" s="3">
        <v>8435</v>
      </c>
      <c r="I4" s="4"/>
      <c r="J4" s="5" t="e">
        <f>H4/I4*100</f>
        <v>#DIV/0!</v>
      </c>
    </row>
    <row r="5" spans="1:16" ht="51.75" customHeight="1">
      <c r="A5" s="8" t="s">
        <v>1</v>
      </c>
      <c r="B5" s="81" t="s">
        <v>2</v>
      </c>
      <c r="C5" s="75" t="s">
        <v>3</v>
      </c>
      <c r="D5" s="61" t="s">
        <v>4</v>
      </c>
      <c r="E5" s="61" t="s">
        <v>5</v>
      </c>
      <c r="F5" s="61" t="s">
        <v>6</v>
      </c>
      <c r="G5" s="60" t="s">
        <v>7</v>
      </c>
      <c r="H5" s="61" t="s">
        <v>8</v>
      </c>
      <c r="I5" s="61" t="s">
        <v>9</v>
      </c>
      <c r="J5" s="61" t="s">
        <v>10</v>
      </c>
      <c r="K5" s="75" t="s">
        <v>3</v>
      </c>
      <c r="L5" s="75" t="s">
        <v>138</v>
      </c>
      <c r="M5" s="7"/>
      <c r="N5" s="7"/>
      <c r="O5" s="7"/>
      <c r="P5" s="7"/>
    </row>
    <row r="6" spans="1:16" ht="29.25" customHeight="1">
      <c r="A6" s="8" t="s">
        <v>11</v>
      </c>
      <c r="B6" s="81" t="s">
        <v>237</v>
      </c>
      <c r="C6" s="141"/>
      <c r="D6" s="10"/>
      <c r="E6" s="10"/>
      <c r="F6" s="10"/>
      <c r="G6" s="10"/>
      <c r="H6" s="11">
        <f>SUM(H7)</f>
        <v>228107.9186312519</v>
      </c>
      <c r="I6" s="11">
        <f>H6*1.18</f>
        <v>269167.3439848772</v>
      </c>
      <c r="J6" s="12">
        <f>SUM(J7)</f>
        <v>2.253585443896976</v>
      </c>
      <c r="K6" s="141"/>
      <c r="L6" s="61"/>
      <c r="M6" s="62"/>
      <c r="N6" s="7"/>
      <c r="O6" s="7"/>
      <c r="P6" s="7"/>
    </row>
    <row r="7" spans="1:16" ht="29.25" customHeight="1" hidden="1">
      <c r="A7" s="6">
        <v>1</v>
      </c>
      <c r="B7" s="83" t="s">
        <v>12</v>
      </c>
      <c r="C7" s="76"/>
      <c r="D7" s="13"/>
      <c r="E7" s="13"/>
      <c r="F7" s="13"/>
      <c r="G7" s="13"/>
      <c r="H7" s="13">
        <f>H8+H10</f>
        <v>228107.9186312519</v>
      </c>
      <c r="I7" s="13">
        <f>H7*1.18</f>
        <v>269167.3439848772</v>
      </c>
      <c r="J7" s="14">
        <f>SUM(J8:J10)</f>
        <v>2.253585443896976</v>
      </c>
      <c r="K7" s="76"/>
      <c r="L7" s="92">
        <f>J7*1.18</f>
        <v>2.6592308237984312</v>
      </c>
      <c r="M7" s="7"/>
      <c r="N7" s="7"/>
      <c r="O7" s="7"/>
      <c r="P7" s="7"/>
    </row>
    <row r="8" spans="1:16" s="25" customFormat="1" ht="30" customHeight="1">
      <c r="A8" s="220" t="s">
        <v>145</v>
      </c>
      <c r="B8" s="84" t="s">
        <v>166</v>
      </c>
      <c r="C8" s="40" t="s">
        <v>69</v>
      </c>
      <c r="D8" s="17" t="s">
        <v>14</v>
      </c>
      <c r="E8" s="18">
        <v>1.7145377985181445</v>
      </c>
      <c r="F8" s="19">
        <v>156</v>
      </c>
      <c r="G8" s="20">
        <f>692.3*104.2%</f>
        <v>721.3765999999999</v>
      </c>
      <c r="H8" s="21">
        <f>F8*E8*G8</f>
        <v>192945.08183597465</v>
      </c>
      <c r="I8" s="22">
        <f>H8*1.18</f>
        <v>227675.19656645006</v>
      </c>
      <c r="J8" s="23">
        <f>H8/12/$H$4</f>
        <v>1.9061952364747543</v>
      </c>
      <c r="K8" s="40" t="s">
        <v>69</v>
      </c>
      <c r="L8" s="185"/>
      <c r="M8" s="24"/>
      <c r="N8" s="24"/>
      <c r="O8" s="24"/>
      <c r="P8" s="24"/>
    </row>
    <row r="9" spans="1:16" s="25" customFormat="1" ht="21" customHeight="1" hidden="1">
      <c r="A9" s="221"/>
      <c r="B9" s="84" t="s">
        <v>64</v>
      </c>
      <c r="C9" s="64"/>
      <c r="D9" s="26"/>
      <c r="E9" s="26"/>
      <c r="F9" s="26"/>
      <c r="G9" s="26"/>
      <c r="H9" s="26"/>
      <c r="I9" s="26"/>
      <c r="J9" s="26"/>
      <c r="K9" s="64"/>
      <c r="L9" s="170"/>
      <c r="M9" s="24"/>
      <c r="N9" s="24"/>
      <c r="O9" s="24"/>
      <c r="P9" s="24"/>
    </row>
    <row r="10" spans="1:16" s="25" customFormat="1" ht="29.25" customHeight="1" collapsed="1">
      <c r="A10" s="97" t="s">
        <v>145</v>
      </c>
      <c r="B10" s="84" t="s">
        <v>167</v>
      </c>
      <c r="C10" s="40" t="s">
        <v>70</v>
      </c>
      <c r="D10" s="17" t="s">
        <v>14</v>
      </c>
      <c r="E10" s="18">
        <v>4.062006446572343</v>
      </c>
      <c r="F10" s="19">
        <v>12</v>
      </c>
      <c r="G10" s="20">
        <f>692.3*104.2%</f>
        <v>721.3765999999999</v>
      </c>
      <c r="H10" s="21">
        <f>F10*E10*G10</f>
        <v>35162.83679527725</v>
      </c>
      <c r="I10" s="22">
        <f>H10*1.18</f>
        <v>41492.14741842716</v>
      </c>
      <c r="J10" s="23">
        <f>H10/12/$H$4</f>
        <v>0.34739020742222143</v>
      </c>
      <c r="K10" s="40" t="s">
        <v>70</v>
      </c>
      <c r="L10" s="170"/>
      <c r="M10" s="24"/>
      <c r="N10" s="24"/>
      <c r="O10" s="24"/>
      <c r="P10" s="24"/>
    </row>
    <row r="11" spans="1:16" s="25" customFormat="1" ht="20.25" customHeight="1">
      <c r="A11" s="97" t="s">
        <v>145</v>
      </c>
      <c r="B11" s="84" t="s">
        <v>168</v>
      </c>
      <c r="C11" s="64" t="s">
        <v>65</v>
      </c>
      <c r="D11" s="26"/>
      <c r="E11" s="26"/>
      <c r="F11" s="26"/>
      <c r="G11" s="26"/>
      <c r="H11" s="26"/>
      <c r="I11" s="26"/>
      <c r="J11" s="26"/>
      <c r="K11" s="64" t="s">
        <v>65</v>
      </c>
      <c r="L11" s="170"/>
      <c r="M11" s="24"/>
      <c r="N11" s="24"/>
      <c r="O11" s="24"/>
      <c r="P11" s="24"/>
    </row>
    <row r="12" spans="1:16" s="25" customFormat="1" ht="45.75" customHeight="1">
      <c r="A12" s="97" t="s">
        <v>145</v>
      </c>
      <c r="B12" s="84" t="s">
        <v>169</v>
      </c>
      <c r="C12" s="64" t="s">
        <v>65</v>
      </c>
      <c r="D12" s="26"/>
      <c r="E12" s="26"/>
      <c r="F12" s="26"/>
      <c r="G12" s="26"/>
      <c r="H12" s="26"/>
      <c r="I12" s="26"/>
      <c r="J12" s="26"/>
      <c r="K12" s="64" t="s">
        <v>65</v>
      </c>
      <c r="L12" s="170"/>
      <c r="M12" s="24"/>
      <c r="N12" s="24"/>
      <c r="O12" s="24"/>
      <c r="P12" s="24"/>
    </row>
    <row r="13" spans="1:16" s="25" customFormat="1" ht="19.5" customHeight="1">
      <c r="A13" s="97" t="s">
        <v>145</v>
      </c>
      <c r="B13" s="84" t="s">
        <v>170</v>
      </c>
      <c r="C13" s="64" t="s">
        <v>65</v>
      </c>
      <c r="D13" s="26"/>
      <c r="E13" s="26"/>
      <c r="F13" s="26"/>
      <c r="G13" s="26"/>
      <c r="H13" s="26"/>
      <c r="I13" s="26"/>
      <c r="J13" s="26"/>
      <c r="K13" s="64" t="s">
        <v>65</v>
      </c>
      <c r="L13" s="170"/>
      <c r="M13" s="24"/>
      <c r="N13" s="24"/>
      <c r="O13" s="24"/>
      <c r="P13" s="24"/>
    </row>
    <row r="14" spans="1:16" s="25" customFormat="1" ht="18" customHeight="1">
      <c r="A14" s="97" t="s">
        <v>145</v>
      </c>
      <c r="B14" s="84" t="s">
        <v>171</v>
      </c>
      <c r="C14" s="64" t="s">
        <v>28</v>
      </c>
      <c r="D14" s="26"/>
      <c r="E14" s="26"/>
      <c r="F14" s="26"/>
      <c r="G14" s="26"/>
      <c r="H14" s="26"/>
      <c r="I14" s="26"/>
      <c r="J14" s="26"/>
      <c r="K14" s="64" t="s">
        <v>28</v>
      </c>
      <c r="L14" s="227"/>
      <c r="M14" s="24"/>
      <c r="N14" s="24"/>
      <c r="O14" s="24"/>
      <c r="P14" s="24"/>
    </row>
    <row r="15" spans="1:16" s="25" customFormat="1" ht="20.25" customHeight="1">
      <c r="A15" s="97" t="s">
        <v>145</v>
      </c>
      <c r="B15" s="84" t="s">
        <v>172</v>
      </c>
      <c r="C15" s="64" t="s">
        <v>22</v>
      </c>
      <c r="D15" s="26"/>
      <c r="E15" s="26"/>
      <c r="F15" s="26"/>
      <c r="G15" s="26"/>
      <c r="H15" s="26"/>
      <c r="I15" s="26"/>
      <c r="J15" s="26"/>
      <c r="K15" s="64" t="s">
        <v>22</v>
      </c>
      <c r="L15" s="227"/>
      <c r="M15" s="24"/>
      <c r="N15" s="24"/>
      <c r="O15" s="24"/>
      <c r="P15" s="24"/>
    </row>
    <row r="16" spans="1:16" s="25" customFormat="1" ht="29.25" customHeight="1">
      <c r="A16" s="28" t="s">
        <v>145</v>
      </c>
      <c r="B16" s="84" t="s">
        <v>173</v>
      </c>
      <c r="C16" s="40" t="s">
        <v>20</v>
      </c>
      <c r="D16" s="35" t="s">
        <v>14</v>
      </c>
      <c r="E16" s="36">
        <v>0.24160706427499154</v>
      </c>
      <c r="F16" s="16">
        <v>59</v>
      </c>
      <c r="G16" s="34">
        <v>31</v>
      </c>
      <c r="H16" s="38">
        <f>F16*E16*G16</f>
        <v>441.8993205589595</v>
      </c>
      <c r="I16" s="31">
        <f>H16*1.18</f>
        <v>521.4411982595722</v>
      </c>
      <c r="J16" s="23">
        <f>H16/$H$4/12</f>
        <v>0.004365731283925702</v>
      </c>
      <c r="K16" s="40" t="s">
        <v>20</v>
      </c>
      <c r="L16" s="227"/>
      <c r="M16" s="24"/>
      <c r="N16" s="24"/>
      <c r="O16" s="24"/>
      <c r="P16" s="24"/>
    </row>
    <row r="17" spans="1:16" s="25" customFormat="1" ht="23.25" customHeight="1">
      <c r="A17" s="28" t="s">
        <v>145</v>
      </c>
      <c r="B17" s="85" t="s">
        <v>174</v>
      </c>
      <c r="C17" s="40"/>
      <c r="D17" s="29"/>
      <c r="E17" s="29"/>
      <c r="F17" s="29"/>
      <c r="G17" s="29"/>
      <c r="H17" s="39">
        <f>SUM(H20:H20)</f>
        <v>17183.6</v>
      </c>
      <c r="I17" s="31">
        <f>H17*1.18</f>
        <v>20276.647999999997</v>
      </c>
      <c r="J17" s="31">
        <f>SUM(J20:J20)</f>
        <v>0.16976486860304285</v>
      </c>
      <c r="K17" s="40" t="s">
        <v>20</v>
      </c>
      <c r="L17" s="227"/>
      <c r="M17" s="24"/>
      <c r="N17" s="24"/>
      <c r="O17" s="24"/>
      <c r="P17" s="24"/>
    </row>
    <row r="18" spans="1:16" s="25" customFormat="1" ht="23.25" customHeight="1">
      <c r="A18" s="28" t="s">
        <v>145</v>
      </c>
      <c r="B18" s="85" t="s">
        <v>175</v>
      </c>
      <c r="C18" s="40"/>
      <c r="D18" s="29"/>
      <c r="E18" s="29"/>
      <c r="F18" s="29"/>
      <c r="G18" s="29"/>
      <c r="H18" s="39">
        <f>SUM(H21:H21)</f>
        <v>2092.0138741081573</v>
      </c>
      <c r="I18" s="31">
        <f>H18*1.18</f>
        <v>2468.5763714476257</v>
      </c>
      <c r="J18" s="31">
        <f>SUM(J21:J21)</f>
        <v>0.020667989271963616</v>
      </c>
      <c r="K18" s="40" t="s">
        <v>89</v>
      </c>
      <c r="L18" s="186"/>
      <c r="M18" s="24"/>
      <c r="N18" s="24"/>
      <c r="O18" s="24"/>
      <c r="P18" s="24"/>
    </row>
    <row r="19" spans="1:16" s="25" customFormat="1" ht="29.25" customHeight="1">
      <c r="A19" s="28" t="s">
        <v>145</v>
      </c>
      <c r="B19" s="85" t="s">
        <v>176</v>
      </c>
      <c r="C19" s="40"/>
      <c r="D19" s="29"/>
      <c r="E19" s="29"/>
      <c r="F19" s="29"/>
      <c r="G19" s="29"/>
      <c r="H19" s="39"/>
      <c r="I19" s="31"/>
      <c r="J19" s="31"/>
      <c r="K19" s="40" t="s">
        <v>21</v>
      </c>
      <c r="L19" s="186"/>
      <c r="M19" s="24"/>
      <c r="N19" s="24"/>
      <c r="O19" s="24"/>
      <c r="P19" s="24"/>
    </row>
    <row r="20" spans="1:16" s="25" customFormat="1" ht="21" customHeight="1">
      <c r="A20" s="97" t="s">
        <v>145</v>
      </c>
      <c r="B20" s="84" t="s">
        <v>177</v>
      </c>
      <c r="C20" s="40" t="s">
        <v>21</v>
      </c>
      <c r="D20" s="47" t="s">
        <v>24</v>
      </c>
      <c r="E20" s="48">
        <v>14.44</v>
      </c>
      <c r="F20" s="19">
        <v>119</v>
      </c>
      <c r="G20" s="34">
        <v>10</v>
      </c>
      <c r="H20" s="38">
        <f>F20*E20*G20</f>
        <v>17183.6</v>
      </c>
      <c r="I20" s="31">
        <f>H20*1.18</f>
        <v>20276.647999999997</v>
      </c>
      <c r="J20" s="23">
        <f>H20/$H$4/12</f>
        <v>0.16976486860304285</v>
      </c>
      <c r="K20" s="40" t="s">
        <v>21</v>
      </c>
      <c r="L20" s="186"/>
      <c r="M20" s="24"/>
      <c r="N20" s="24"/>
      <c r="O20" s="24"/>
      <c r="P20" s="24"/>
    </row>
    <row r="21" spans="1:16" s="25" customFormat="1" ht="21.75" customHeight="1">
      <c r="A21" s="96" t="s">
        <v>145</v>
      </c>
      <c r="B21" s="85" t="s">
        <v>178</v>
      </c>
      <c r="C21" s="78" t="s">
        <v>26</v>
      </c>
      <c r="D21" s="16" t="s">
        <v>27</v>
      </c>
      <c r="E21" s="36">
        <v>88.3302598424319</v>
      </c>
      <c r="F21" s="17">
        <v>2</v>
      </c>
      <c r="G21" s="34">
        <f>1184.2/100</f>
        <v>11.842</v>
      </c>
      <c r="H21" s="38">
        <f>F21*E21*G21</f>
        <v>2092.0138741081573</v>
      </c>
      <c r="I21" s="31">
        <f>H21*1.18</f>
        <v>2468.5763714476257</v>
      </c>
      <c r="J21" s="23">
        <f>H21/$H$4/12</f>
        <v>0.020667989271963616</v>
      </c>
      <c r="K21" s="40" t="s">
        <v>26</v>
      </c>
      <c r="L21" s="186"/>
      <c r="M21" s="49"/>
      <c r="N21" s="24"/>
      <c r="O21" s="24"/>
      <c r="P21" s="24"/>
    </row>
    <row r="22" spans="1:16" s="25" customFormat="1" ht="39.75" customHeight="1">
      <c r="A22" s="28" t="s">
        <v>145</v>
      </c>
      <c r="B22" s="84" t="s">
        <v>179</v>
      </c>
      <c r="C22" s="40" t="s">
        <v>30</v>
      </c>
      <c r="D22" s="41" t="s">
        <v>14</v>
      </c>
      <c r="E22" s="42">
        <v>1.8422538650968099</v>
      </c>
      <c r="F22" s="40">
        <v>32</v>
      </c>
      <c r="G22" s="43">
        <v>31</v>
      </c>
      <c r="H22" s="44">
        <f>F22*E22*G22</f>
        <v>1827.5158341760355</v>
      </c>
      <c r="I22" s="45">
        <f aca="true" t="shared" si="0" ref="I22:I27">H22*1.18</f>
        <v>2156.468684327722</v>
      </c>
      <c r="J22" s="46">
        <f>H22/$H$4/12</f>
        <v>0.01805488869962493</v>
      </c>
      <c r="K22" s="40" t="s">
        <v>29</v>
      </c>
      <c r="L22" s="186"/>
      <c r="M22" s="40"/>
      <c r="N22" s="24"/>
      <c r="O22" s="24"/>
      <c r="P22" s="24"/>
    </row>
    <row r="23" spans="1:16" s="25" customFormat="1" ht="45.75" customHeight="1" hidden="1">
      <c r="A23" s="28" t="s">
        <v>31</v>
      </c>
      <c r="B23" s="84" t="s">
        <v>32</v>
      </c>
      <c r="C23" s="40" t="s">
        <v>29</v>
      </c>
      <c r="D23" s="41" t="s">
        <v>14</v>
      </c>
      <c r="E23" s="42">
        <v>2.4976130269427244</v>
      </c>
      <c r="F23" s="40">
        <v>110</v>
      </c>
      <c r="G23" s="43">
        <v>0</v>
      </c>
      <c r="H23" s="44">
        <f>F23*E23*G23</f>
        <v>0</v>
      </c>
      <c r="I23" s="45">
        <f t="shared" si="0"/>
        <v>0</v>
      </c>
      <c r="J23" s="46">
        <f>H23/$H$4/12</f>
        <v>0</v>
      </c>
      <c r="K23" s="50"/>
      <c r="L23" s="186"/>
      <c r="M23" s="24"/>
      <c r="N23" s="24"/>
      <c r="O23" s="24"/>
      <c r="P23" s="24"/>
    </row>
    <row r="24" spans="1:16" s="25" customFormat="1" ht="36.75" customHeight="1">
      <c r="A24" s="28" t="s">
        <v>145</v>
      </c>
      <c r="B24" s="87" t="s">
        <v>180</v>
      </c>
      <c r="C24" s="40" t="s">
        <v>33</v>
      </c>
      <c r="D24" s="41" t="s">
        <v>34</v>
      </c>
      <c r="E24" s="42">
        <v>72.18</v>
      </c>
      <c r="F24" s="40">
        <v>21</v>
      </c>
      <c r="G24" s="43">
        <f>G22*0.1</f>
        <v>3.1</v>
      </c>
      <c r="H24" s="44">
        <f>F24*E24*G24</f>
        <v>4698.918000000001</v>
      </c>
      <c r="I24" s="45">
        <f t="shared" si="0"/>
        <v>5544.72324</v>
      </c>
      <c r="J24" s="46">
        <f>H24/$H$4/12</f>
        <v>0.046422821576763494</v>
      </c>
      <c r="K24" s="40" t="s">
        <v>33</v>
      </c>
      <c r="L24" s="186"/>
      <c r="M24" s="24"/>
      <c r="N24" s="24"/>
      <c r="O24" s="24"/>
      <c r="P24" s="24"/>
    </row>
    <row r="25" spans="1:16" s="25" customFormat="1" ht="21" customHeight="1">
      <c r="A25" s="137" t="s">
        <v>145</v>
      </c>
      <c r="B25" s="85" t="s">
        <v>181</v>
      </c>
      <c r="C25" s="50"/>
      <c r="D25" s="34"/>
      <c r="E25" s="34"/>
      <c r="F25" s="34"/>
      <c r="G25" s="34"/>
      <c r="H25" s="17" t="e">
        <f>#REF!+H26</f>
        <v>#REF!</v>
      </c>
      <c r="I25" s="17" t="e">
        <f t="shared" si="0"/>
        <v>#REF!</v>
      </c>
      <c r="J25" s="23" t="e">
        <f>#REF!+J26</f>
        <v>#REF!</v>
      </c>
      <c r="K25" s="151"/>
      <c r="L25" s="186"/>
      <c r="M25" s="24"/>
      <c r="N25" s="24"/>
      <c r="O25" s="24"/>
      <c r="P25" s="24"/>
    </row>
    <row r="26" spans="1:16" s="25" customFormat="1" ht="19.5" customHeight="1">
      <c r="A26" s="28" t="s">
        <v>145</v>
      </c>
      <c r="B26" s="85" t="s">
        <v>182</v>
      </c>
      <c r="C26" s="50" t="s">
        <v>35</v>
      </c>
      <c r="D26" s="43" t="s">
        <v>34</v>
      </c>
      <c r="E26" s="43">
        <v>105.4</v>
      </c>
      <c r="F26" s="43">
        <v>2</v>
      </c>
      <c r="G26" s="43">
        <f>6702.7*0.1*0.2</f>
        <v>134.054</v>
      </c>
      <c r="H26" s="45">
        <f>G26*E26*F26</f>
        <v>28258.5832</v>
      </c>
      <c r="I26" s="40">
        <f t="shared" si="0"/>
        <v>33345.128176</v>
      </c>
      <c r="J26" s="51">
        <f>H26/12/$H$4</f>
        <v>0.2791798379766845</v>
      </c>
      <c r="K26" s="40"/>
      <c r="L26" s="187"/>
      <c r="M26" s="24"/>
      <c r="N26" s="24"/>
      <c r="O26" s="24"/>
      <c r="P26" s="24"/>
    </row>
    <row r="27" spans="1:16" s="25" customFormat="1" ht="39" customHeight="1">
      <c r="A27" s="28" t="s">
        <v>145</v>
      </c>
      <c r="B27" s="84" t="s">
        <v>183</v>
      </c>
      <c r="C27" s="40" t="s">
        <v>36</v>
      </c>
      <c r="D27" s="40" t="s">
        <v>34</v>
      </c>
      <c r="E27" s="42">
        <v>192.07761609861825</v>
      </c>
      <c r="F27" s="40">
        <v>32</v>
      </c>
      <c r="G27" s="52" t="e">
        <f>#REF!/1000*2</f>
        <v>#REF!</v>
      </c>
      <c r="H27" s="46" t="e">
        <f>G27*E27*F27</f>
        <v>#REF!</v>
      </c>
      <c r="I27" s="53" t="e">
        <f t="shared" si="0"/>
        <v>#REF!</v>
      </c>
      <c r="J27" s="46" t="e">
        <f>H27/12/$H$4</f>
        <v>#REF!</v>
      </c>
      <c r="K27" s="40" t="s">
        <v>36</v>
      </c>
      <c r="L27" s="188"/>
      <c r="M27" s="24"/>
      <c r="N27" s="24"/>
      <c r="O27" s="24"/>
      <c r="P27" s="24"/>
    </row>
    <row r="28" spans="1:16" s="25" customFormat="1" ht="27.75" customHeight="1">
      <c r="A28" s="28" t="s">
        <v>145</v>
      </c>
      <c r="B28" s="84" t="s">
        <v>184</v>
      </c>
      <c r="C28" s="40" t="s">
        <v>36</v>
      </c>
      <c r="D28" s="40"/>
      <c r="E28" s="40"/>
      <c r="F28" s="40"/>
      <c r="G28" s="40"/>
      <c r="H28" s="54"/>
      <c r="I28" s="45"/>
      <c r="J28" s="43"/>
      <c r="K28" s="40" t="s">
        <v>36</v>
      </c>
      <c r="L28" s="189"/>
      <c r="M28" s="24"/>
      <c r="N28" s="24"/>
      <c r="O28" s="24"/>
      <c r="P28" s="24"/>
    </row>
    <row r="29" spans="1:16" s="25" customFormat="1" ht="38.25" customHeight="1">
      <c r="A29" s="28" t="s">
        <v>145</v>
      </c>
      <c r="B29" s="84" t="s">
        <v>185</v>
      </c>
      <c r="C29" s="40" t="s">
        <v>21</v>
      </c>
      <c r="D29" s="40" t="s">
        <v>37</v>
      </c>
      <c r="E29" s="42">
        <v>21.442626954405494</v>
      </c>
      <c r="F29" s="40">
        <v>21</v>
      </c>
      <c r="G29" s="40">
        <v>31</v>
      </c>
      <c r="H29" s="46">
        <f>G29*E29*F29</f>
        <v>13959.150147317978</v>
      </c>
      <c r="I29" s="53">
        <f>H29*1.18</f>
        <v>16471.797173835213</v>
      </c>
      <c r="J29" s="46">
        <f>H29/12/$H$4</f>
        <v>0.1379090115324835</v>
      </c>
      <c r="K29" s="40" t="s">
        <v>148</v>
      </c>
      <c r="L29" s="189"/>
      <c r="M29" s="24"/>
      <c r="N29" s="24"/>
      <c r="O29" s="24"/>
      <c r="P29" s="24"/>
    </row>
    <row r="30" spans="1:16" s="25" customFormat="1" ht="36.75" customHeight="1">
      <c r="A30" s="28" t="s">
        <v>145</v>
      </c>
      <c r="B30" s="87" t="s">
        <v>186</v>
      </c>
      <c r="C30" s="40" t="s">
        <v>33</v>
      </c>
      <c r="D30" s="40" t="s">
        <v>14</v>
      </c>
      <c r="E30" s="42">
        <v>19.78</v>
      </c>
      <c r="F30" s="40">
        <v>21</v>
      </c>
      <c r="G30" s="40">
        <v>31</v>
      </c>
      <c r="H30" s="46">
        <f>G30*E30*F30</f>
        <v>12876.78</v>
      </c>
      <c r="I30" s="53">
        <f>H30*1.18</f>
        <v>15194.6004</v>
      </c>
      <c r="J30" s="46">
        <f>H30/12/$H$4</f>
        <v>0.1272157676348548</v>
      </c>
      <c r="K30" s="40" t="s">
        <v>149</v>
      </c>
      <c r="L30" s="189"/>
      <c r="M30" s="24"/>
      <c r="N30" s="24"/>
      <c r="O30" s="24"/>
      <c r="P30" s="24"/>
    </row>
    <row r="31" spans="1:16" s="25" customFormat="1" ht="18.75" customHeight="1">
      <c r="A31" s="28" t="s">
        <v>145</v>
      </c>
      <c r="B31" s="87" t="s">
        <v>187</v>
      </c>
      <c r="C31" s="40" t="s">
        <v>140</v>
      </c>
      <c r="D31" s="40"/>
      <c r="E31" s="42"/>
      <c r="F31" s="40"/>
      <c r="G31" s="40"/>
      <c r="H31" s="46"/>
      <c r="I31" s="53"/>
      <c r="J31" s="46"/>
      <c r="K31" s="40" t="s">
        <v>140</v>
      </c>
      <c r="L31" s="190"/>
      <c r="M31" s="24"/>
      <c r="N31" s="24"/>
      <c r="O31" s="24"/>
      <c r="P31" s="24"/>
    </row>
    <row r="32" spans="1:16" ht="32.25" customHeight="1">
      <c r="A32" s="178" t="s">
        <v>15</v>
      </c>
      <c r="B32" s="81" t="s">
        <v>38</v>
      </c>
      <c r="C32" s="142" t="s">
        <v>66</v>
      </c>
      <c r="D32" s="37"/>
      <c r="E32" s="37"/>
      <c r="F32" s="37"/>
      <c r="G32" s="37"/>
      <c r="H32" s="117" t="e">
        <f>#REF!</f>
        <v>#REF!</v>
      </c>
      <c r="I32" s="118" t="e">
        <f>#REF!</f>
        <v>#REF!</v>
      </c>
      <c r="J32" s="119" t="e">
        <f>#REF!</f>
        <v>#REF!</v>
      </c>
      <c r="K32" s="40" t="s">
        <v>21</v>
      </c>
      <c r="L32" s="191"/>
      <c r="M32" s="180"/>
      <c r="N32" s="7"/>
      <c r="O32" s="7"/>
      <c r="P32" s="7"/>
    </row>
    <row r="33" spans="1:16" s="25" customFormat="1" ht="32.25" customHeight="1" collapsed="1">
      <c r="A33" s="122">
        <v>3</v>
      </c>
      <c r="B33" s="86" t="s">
        <v>40</v>
      </c>
      <c r="C33" s="77" t="s">
        <v>41</v>
      </c>
      <c r="D33" s="29" t="s">
        <v>42</v>
      </c>
      <c r="E33" s="29">
        <v>1.32</v>
      </c>
      <c r="F33" s="29">
        <v>12</v>
      </c>
      <c r="G33" s="29">
        <f>8095.2*104.2%</f>
        <v>8435.1984</v>
      </c>
      <c r="H33" s="30">
        <f>G33*E33*F33</f>
        <v>133613.542656</v>
      </c>
      <c r="I33" s="30">
        <f>H33*1.18</f>
        <v>157663.98033408</v>
      </c>
      <c r="J33" s="31">
        <v>1.32</v>
      </c>
      <c r="K33" s="50"/>
      <c r="L33" s="192"/>
      <c r="M33" s="24"/>
      <c r="N33" s="24"/>
      <c r="O33" s="24"/>
      <c r="P33" s="24"/>
    </row>
    <row r="34" spans="1:16" s="25" customFormat="1" ht="36.75" customHeight="1" collapsed="1">
      <c r="A34" s="32" t="s">
        <v>25</v>
      </c>
      <c r="B34" s="86" t="s">
        <v>43</v>
      </c>
      <c r="C34" s="77" t="s">
        <v>35</v>
      </c>
      <c r="D34" s="29" t="s">
        <v>42</v>
      </c>
      <c r="E34" s="29">
        <v>1.1</v>
      </c>
      <c r="F34" s="29">
        <v>12</v>
      </c>
      <c r="G34" s="29">
        <f>8095.2*104.2%</f>
        <v>8435.1984</v>
      </c>
      <c r="H34" s="124">
        <f>G34*E34*F34</f>
        <v>111344.61888</v>
      </c>
      <c r="I34" s="124">
        <f>H34*1.18</f>
        <v>131386.6502784</v>
      </c>
      <c r="J34" s="39">
        <v>1.1</v>
      </c>
      <c r="K34" s="50"/>
      <c r="L34" s="192"/>
      <c r="M34" s="24"/>
      <c r="N34" s="24"/>
      <c r="O34" s="24"/>
      <c r="P34" s="24"/>
    </row>
    <row r="35" spans="1:16" s="25" customFormat="1" ht="24" customHeight="1" collapsed="1">
      <c r="A35" s="32" t="s">
        <v>234</v>
      </c>
      <c r="B35" s="86" t="s">
        <v>44</v>
      </c>
      <c r="C35" s="77" t="s">
        <v>45</v>
      </c>
      <c r="D35" s="33"/>
      <c r="E35" s="33"/>
      <c r="F35" s="33"/>
      <c r="G35" s="33"/>
      <c r="H35" s="125" t="e">
        <f>#REF!+#REF!</f>
        <v>#REF!</v>
      </c>
      <c r="I35" s="125" t="e">
        <f>H35*1.18</f>
        <v>#REF!</v>
      </c>
      <c r="J35" s="121" t="e">
        <f>#REF!+#REF!</f>
        <v>#REF!</v>
      </c>
      <c r="K35" s="50" t="s">
        <v>150</v>
      </c>
      <c r="L35" s="192"/>
      <c r="M35" s="49"/>
      <c r="N35" s="24"/>
      <c r="O35" s="24"/>
      <c r="P35" s="24"/>
    </row>
    <row r="36" spans="1:16" s="25" customFormat="1" ht="29.25" customHeight="1">
      <c r="A36" s="32" t="s">
        <v>105</v>
      </c>
      <c r="B36" s="86" t="s">
        <v>243</v>
      </c>
      <c r="C36" s="50"/>
      <c r="D36" s="29"/>
      <c r="E36" s="29"/>
      <c r="F36" s="29"/>
      <c r="G36" s="29"/>
      <c r="H36" s="17"/>
      <c r="I36" s="17"/>
      <c r="J36" s="23"/>
      <c r="K36" s="50" t="s">
        <v>150</v>
      </c>
      <c r="L36" s="77"/>
      <c r="M36" s="49"/>
      <c r="N36" s="24"/>
      <c r="O36" s="24"/>
      <c r="P36" s="24"/>
    </row>
    <row r="37" spans="1:16" s="25" customFormat="1" ht="48.75" customHeight="1" hidden="1">
      <c r="A37" s="32" t="s">
        <v>71</v>
      </c>
      <c r="B37" s="86" t="s">
        <v>47</v>
      </c>
      <c r="C37" s="50"/>
      <c r="D37" s="29"/>
      <c r="E37" s="29"/>
      <c r="F37" s="29"/>
      <c r="G37" s="29"/>
      <c r="H37" s="17" t="e">
        <f>H49+H50+H54+H59+#REF!</f>
        <v>#REF!</v>
      </c>
      <c r="I37" s="17" t="e">
        <f>I49+I50+I54+I59+#REF!</f>
        <v>#REF!</v>
      </c>
      <c r="J37" s="23" t="e">
        <f>J49+J50+J54+J59+#REF!</f>
        <v>#REF!</v>
      </c>
      <c r="K37" s="77" t="s">
        <v>45</v>
      </c>
      <c r="L37" s="143"/>
      <c r="M37" s="49"/>
      <c r="N37" s="24"/>
      <c r="O37" s="24"/>
      <c r="P37" s="24"/>
    </row>
    <row r="38" spans="1:16" s="25" customFormat="1" ht="15.75" hidden="1">
      <c r="A38" s="32" t="s">
        <v>48</v>
      </c>
      <c r="B38" s="140" t="s">
        <v>75</v>
      </c>
      <c r="C38" s="45"/>
      <c r="D38" s="43"/>
      <c r="E38" s="42"/>
      <c r="F38" s="45"/>
      <c r="G38" s="45"/>
      <c r="H38" s="45"/>
      <c r="I38" s="53"/>
      <c r="J38" s="46"/>
      <c r="K38" s="77" t="s">
        <v>21</v>
      </c>
      <c r="L38" s="144"/>
      <c r="M38" s="24"/>
      <c r="N38" s="98"/>
      <c r="O38" s="24"/>
      <c r="P38" s="24"/>
    </row>
    <row r="39" spans="1:16" s="25" customFormat="1" ht="47.25" customHeight="1" hidden="1">
      <c r="A39" s="28" t="s">
        <v>13</v>
      </c>
      <c r="B39" s="85" t="s">
        <v>78</v>
      </c>
      <c r="C39" s="50" t="s">
        <v>22</v>
      </c>
      <c r="D39" s="29"/>
      <c r="E39" s="29"/>
      <c r="F39" s="29"/>
      <c r="G39" s="29"/>
      <c r="H39" s="17"/>
      <c r="I39" s="17"/>
      <c r="J39" s="23"/>
      <c r="K39" s="50"/>
      <c r="L39" s="93"/>
      <c r="M39" s="49"/>
      <c r="N39" s="24"/>
      <c r="O39" s="24"/>
      <c r="P39" s="24"/>
    </row>
    <row r="40" spans="1:16" s="25" customFormat="1" ht="24.75" customHeight="1" hidden="1">
      <c r="A40" s="28" t="s">
        <v>15</v>
      </c>
      <c r="B40" s="85" t="s">
        <v>72</v>
      </c>
      <c r="C40" s="50" t="s">
        <v>22</v>
      </c>
      <c r="D40" s="29"/>
      <c r="E40" s="29"/>
      <c r="F40" s="29"/>
      <c r="G40" s="29"/>
      <c r="H40" s="17"/>
      <c r="I40" s="17"/>
      <c r="J40" s="23"/>
      <c r="K40" s="45"/>
      <c r="L40" s="93"/>
      <c r="M40" s="49"/>
      <c r="N40" s="24"/>
      <c r="O40" s="24"/>
      <c r="P40" s="24"/>
    </row>
    <row r="41" spans="1:18" s="25" customFormat="1" ht="29.25" customHeight="1">
      <c r="A41" s="32" t="s">
        <v>106</v>
      </c>
      <c r="B41" s="86" t="s">
        <v>239</v>
      </c>
      <c r="C41" s="50"/>
      <c r="D41" s="29"/>
      <c r="E41" s="29"/>
      <c r="F41" s="29"/>
      <c r="G41" s="29"/>
      <c r="H41" s="17"/>
      <c r="I41" s="17"/>
      <c r="J41" s="23"/>
      <c r="K41" s="50"/>
      <c r="L41" s="143"/>
      <c r="M41" s="49"/>
      <c r="N41" s="99"/>
      <c r="O41" s="24"/>
      <c r="P41" s="24"/>
      <c r="R41" s="25" t="s">
        <v>152</v>
      </c>
    </row>
    <row r="42" spans="1:16" s="25" customFormat="1" ht="54" customHeight="1">
      <c r="A42" s="95" t="s">
        <v>145</v>
      </c>
      <c r="B42" s="85" t="s">
        <v>190</v>
      </c>
      <c r="C42" s="50" t="s">
        <v>35</v>
      </c>
      <c r="D42" s="34"/>
      <c r="E42" s="34"/>
      <c r="F42" s="34"/>
      <c r="G42" s="34"/>
      <c r="H42" s="20">
        <f>SUM(H50:H52)</f>
        <v>33445.0108428437</v>
      </c>
      <c r="I42" s="17">
        <f>H42*1.18</f>
        <v>39465.11279455556</v>
      </c>
      <c r="J42" s="23">
        <f>SUM(J50:J52)</f>
        <v>0.3304189966690743</v>
      </c>
      <c r="K42" s="50"/>
      <c r="L42" s="160"/>
      <c r="M42" s="24"/>
      <c r="N42" s="24"/>
      <c r="O42" s="24"/>
      <c r="P42" s="24"/>
    </row>
    <row r="43" spans="1:16" s="25" customFormat="1" ht="54" customHeight="1">
      <c r="A43" s="95" t="s">
        <v>145</v>
      </c>
      <c r="B43" s="85" t="s">
        <v>163</v>
      </c>
      <c r="C43" s="50" t="s">
        <v>35</v>
      </c>
      <c r="D43" s="34"/>
      <c r="E43" s="34"/>
      <c r="F43" s="34"/>
      <c r="G43" s="34"/>
      <c r="H43" s="20">
        <f>SUM(H51:H53)</f>
        <v>33445.0108428437</v>
      </c>
      <c r="I43" s="17">
        <f>H43*1.18</f>
        <v>39465.11279455556</v>
      </c>
      <c r="J43" s="23">
        <f>SUM(J51:J53)</f>
        <v>0.3304189966690743</v>
      </c>
      <c r="K43" s="50"/>
      <c r="L43" s="160"/>
      <c r="M43" s="24"/>
      <c r="N43" s="24"/>
      <c r="O43" s="24"/>
      <c r="P43" s="24"/>
    </row>
    <row r="44" spans="1:16" s="25" customFormat="1" ht="25.5" customHeight="1" hidden="1">
      <c r="A44" s="223"/>
      <c r="B44" s="161" t="s">
        <v>50</v>
      </c>
      <c r="C44" s="154" t="s">
        <v>35</v>
      </c>
      <c r="D44" s="154"/>
      <c r="E44" s="154"/>
      <c r="F44" s="154"/>
      <c r="G44" s="154"/>
      <c r="H44" s="154"/>
      <c r="I44" s="154"/>
      <c r="J44" s="155"/>
      <c r="K44" s="154"/>
      <c r="L44" s="156"/>
      <c r="M44" s="24"/>
      <c r="N44" s="24"/>
      <c r="O44" s="24"/>
      <c r="P44" s="24"/>
    </row>
    <row r="45" spans="1:16" s="25" customFormat="1" ht="25.5" customHeight="1" hidden="1">
      <c r="A45" s="223"/>
      <c r="B45" s="161" t="s">
        <v>61</v>
      </c>
      <c r="C45" s="154" t="s">
        <v>35</v>
      </c>
      <c r="D45" s="155" t="s">
        <v>52</v>
      </c>
      <c r="E45" s="157">
        <v>174.7589458271233</v>
      </c>
      <c r="F45" s="154">
        <v>1</v>
      </c>
      <c r="G45" s="154">
        <f>32*104.2%</f>
        <v>33.344</v>
      </c>
      <c r="H45" s="154">
        <f>G45*E45*F45</f>
        <v>5827.1622896596</v>
      </c>
      <c r="I45" s="158">
        <f>H45*1.18</f>
        <v>6876.051501798328</v>
      </c>
      <c r="J45" s="159">
        <f>H45/12/$H$4</f>
        <v>0.05756927770855167</v>
      </c>
      <c r="K45" s="154" t="s">
        <v>35</v>
      </c>
      <c r="L45" s="156"/>
      <c r="M45" s="24"/>
      <c r="N45" s="24"/>
      <c r="O45" s="24"/>
      <c r="P45" s="24"/>
    </row>
    <row r="46" spans="1:16" s="25" customFormat="1" ht="31.5" customHeight="1">
      <c r="A46" s="28" t="s">
        <v>145</v>
      </c>
      <c r="B46" s="88" t="s">
        <v>202</v>
      </c>
      <c r="C46" s="154" t="s">
        <v>35</v>
      </c>
      <c r="D46" s="155"/>
      <c r="E46" s="157"/>
      <c r="F46" s="154"/>
      <c r="G46" s="154"/>
      <c r="H46" s="154"/>
      <c r="I46" s="158"/>
      <c r="J46" s="159"/>
      <c r="K46" s="154"/>
      <c r="L46" s="156"/>
      <c r="M46" s="24"/>
      <c r="N46" s="24"/>
      <c r="O46" s="24"/>
      <c r="P46" s="24"/>
    </row>
    <row r="47" spans="1:16" s="25" customFormat="1" ht="33.75" customHeight="1">
      <c r="A47" s="95" t="s">
        <v>145</v>
      </c>
      <c r="B47" s="85" t="s">
        <v>164</v>
      </c>
      <c r="C47" s="50" t="s">
        <v>35</v>
      </c>
      <c r="D47" s="34"/>
      <c r="E47" s="34"/>
      <c r="F47" s="34"/>
      <c r="G47" s="34"/>
      <c r="H47" s="17" t="e">
        <f>#REF!</f>
        <v>#REF!</v>
      </c>
      <c r="I47" s="17" t="e">
        <f>H47*1.18</f>
        <v>#REF!</v>
      </c>
      <c r="J47" s="23" t="e">
        <f>#REF!</f>
        <v>#REF!</v>
      </c>
      <c r="K47" s="50"/>
      <c r="L47" s="160"/>
      <c r="M47" s="24"/>
      <c r="N47" s="24"/>
      <c r="O47" s="24"/>
      <c r="P47" s="24"/>
    </row>
    <row r="48" spans="1:16" s="25" customFormat="1" ht="33.75" customHeight="1">
      <c r="A48" s="95" t="s">
        <v>145</v>
      </c>
      <c r="B48" s="85" t="s">
        <v>165</v>
      </c>
      <c r="C48" s="50" t="s">
        <v>35</v>
      </c>
      <c r="D48" s="34"/>
      <c r="E48" s="34"/>
      <c r="F48" s="34"/>
      <c r="G48" s="34"/>
      <c r="H48" s="17" t="e">
        <f>#REF!</f>
        <v>#REF!</v>
      </c>
      <c r="I48" s="17" t="e">
        <f>H48*1.18</f>
        <v>#REF!</v>
      </c>
      <c r="J48" s="23" t="e">
        <f>#REF!</f>
        <v>#REF!</v>
      </c>
      <c r="K48" s="50"/>
      <c r="L48" s="224"/>
      <c r="M48" s="24"/>
      <c r="N48" s="24"/>
      <c r="O48" s="24"/>
      <c r="P48" s="24"/>
    </row>
    <row r="49" spans="1:16" s="25" customFormat="1" ht="63.75" customHeight="1" collapsed="1">
      <c r="A49" s="95" t="s">
        <v>145</v>
      </c>
      <c r="B49" s="85" t="s">
        <v>191</v>
      </c>
      <c r="C49" s="50" t="s">
        <v>35</v>
      </c>
      <c r="D49" s="34"/>
      <c r="E49" s="34"/>
      <c r="F49" s="34"/>
      <c r="G49" s="34"/>
      <c r="H49" s="17">
        <f>SUM(H52,H53)</f>
        <v>33445.0108428437</v>
      </c>
      <c r="I49" s="17">
        <f>H49*1.18</f>
        <v>39465.11279455556</v>
      </c>
      <c r="J49" s="23">
        <f>SUM(J52,J53)</f>
        <v>0.3304189966690743</v>
      </c>
      <c r="K49" s="50"/>
      <c r="L49" s="227"/>
      <c r="M49" s="24"/>
      <c r="N49" s="24"/>
      <c r="O49" s="24"/>
      <c r="P49" s="24"/>
    </row>
    <row r="50" spans="1:16" s="25" customFormat="1" ht="48" customHeight="1" hidden="1">
      <c r="A50" s="95">
        <v>1</v>
      </c>
      <c r="B50" s="88" t="s">
        <v>49</v>
      </c>
      <c r="C50" s="64"/>
      <c r="D50" s="29"/>
      <c r="E50" s="29"/>
      <c r="F50" s="29"/>
      <c r="G50" s="29"/>
      <c r="H50" s="17"/>
      <c r="I50" s="17"/>
      <c r="J50" s="23"/>
      <c r="K50" s="50" t="s">
        <v>35</v>
      </c>
      <c r="L50" s="227"/>
      <c r="M50" s="24"/>
      <c r="N50" s="24"/>
      <c r="O50" s="24"/>
      <c r="P50" s="24"/>
    </row>
    <row r="51" spans="1:16" s="25" customFormat="1" ht="18" customHeight="1" hidden="1">
      <c r="A51" s="28"/>
      <c r="B51" s="88" t="s">
        <v>50</v>
      </c>
      <c r="C51" s="50"/>
      <c r="D51" s="34"/>
      <c r="E51" s="34"/>
      <c r="F51" s="34"/>
      <c r="G51" s="34"/>
      <c r="H51" s="17"/>
      <c r="I51" s="17"/>
      <c r="J51" s="23"/>
      <c r="K51" s="50" t="s">
        <v>35</v>
      </c>
      <c r="L51" s="227"/>
      <c r="M51" s="24"/>
      <c r="N51" s="24"/>
      <c r="O51" s="24"/>
      <c r="P51" s="24"/>
    </row>
    <row r="52" spans="1:16" s="25" customFormat="1" ht="15.75" customHeight="1" hidden="1">
      <c r="A52" s="28"/>
      <c r="B52" s="88" t="s">
        <v>51</v>
      </c>
      <c r="C52" s="50"/>
      <c r="D52" s="34" t="s">
        <v>52</v>
      </c>
      <c r="E52" s="36">
        <v>668.6862372609505</v>
      </c>
      <c r="F52" s="34">
        <v>1</v>
      </c>
      <c r="G52" s="34">
        <f>48*104.2%</f>
        <v>50.016000000000005</v>
      </c>
      <c r="H52" s="31">
        <f>G52*E52*F52</f>
        <v>33445.0108428437</v>
      </c>
      <c r="I52" s="30">
        <f>H52*1.18</f>
        <v>39465.11279455556</v>
      </c>
      <c r="J52" s="23">
        <f>H52/12/$H$4</f>
        <v>0.3304189966690743</v>
      </c>
      <c r="K52" s="64"/>
      <c r="L52" s="227"/>
      <c r="M52" s="24"/>
      <c r="N52" s="24"/>
      <c r="O52" s="24"/>
      <c r="P52" s="24"/>
    </row>
    <row r="53" spans="1:16" s="25" customFormat="1" ht="15.75" customHeight="1" hidden="1">
      <c r="A53" s="28"/>
      <c r="B53" s="88" t="s">
        <v>53</v>
      </c>
      <c r="C53" s="50"/>
      <c r="D53" s="34" t="s">
        <v>52</v>
      </c>
      <c r="E53" s="36">
        <v>693.8749709019604</v>
      </c>
      <c r="F53" s="34">
        <v>1</v>
      </c>
      <c r="G53" s="34">
        <v>0</v>
      </c>
      <c r="H53" s="31">
        <f>G53*E53*F53</f>
        <v>0</v>
      </c>
      <c r="I53" s="30">
        <f>H53*1.18</f>
        <v>0</v>
      </c>
      <c r="J53" s="23">
        <f>H53/12/$H$4</f>
        <v>0</v>
      </c>
      <c r="K53" s="50"/>
      <c r="L53" s="227"/>
      <c r="M53" s="24"/>
      <c r="N53" s="24"/>
      <c r="O53" s="24"/>
      <c r="P53" s="24"/>
    </row>
    <row r="54" spans="1:16" s="25" customFormat="1" ht="55.5" customHeight="1" hidden="1">
      <c r="A54" s="28"/>
      <c r="B54" s="88" t="s">
        <v>54</v>
      </c>
      <c r="C54" s="64"/>
      <c r="D54" s="29"/>
      <c r="E54" s="29"/>
      <c r="F54" s="29"/>
      <c r="G54" s="29"/>
      <c r="H54" s="34"/>
      <c r="I54" s="34"/>
      <c r="J54" s="34"/>
      <c r="K54" s="50"/>
      <c r="L54" s="227"/>
      <c r="M54" s="24"/>
      <c r="N54" s="24"/>
      <c r="O54" s="24"/>
      <c r="P54" s="24"/>
    </row>
    <row r="55" spans="1:16" s="25" customFormat="1" ht="15.75" customHeight="1" hidden="1">
      <c r="A55" s="28"/>
      <c r="B55" s="88" t="s">
        <v>55</v>
      </c>
      <c r="C55" s="50"/>
      <c r="D55" s="34"/>
      <c r="E55" s="34"/>
      <c r="F55" s="34"/>
      <c r="G55" s="34"/>
      <c r="H55" s="34"/>
      <c r="I55" s="34"/>
      <c r="J55" s="34"/>
      <c r="K55" s="50" t="s">
        <v>35</v>
      </c>
      <c r="L55" s="227"/>
      <c r="M55" s="24"/>
      <c r="N55" s="24"/>
      <c r="O55" s="24"/>
      <c r="P55" s="24"/>
    </row>
    <row r="56" spans="1:16" s="25" customFormat="1" ht="15.75" customHeight="1" hidden="1">
      <c r="A56" s="28"/>
      <c r="B56" s="88" t="s">
        <v>53</v>
      </c>
      <c r="C56" s="50"/>
      <c r="D56" s="34" t="s">
        <v>52</v>
      </c>
      <c r="E56" s="36">
        <v>671.8997277224671</v>
      </c>
      <c r="F56" s="34">
        <v>1</v>
      </c>
      <c r="G56" s="34">
        <f>32*104.2%</f>
        <v>33.344</v>
      </c>
      <c r="H56" s="31">
        <f>G56*E56*F56</f>
        <v>22403.824521177943</v>
      </c>
      <c r="I56" s="30">
        <f>H56*1.18</f>
        <v>26436.512934989973</v>
      </c>
      <c r="J56" s="23">
        <f>H56/12/$H$4</f>
        <v>0.22133792255658905</v>
      </c>
      <c r="K56" s="64"/>
      <c r="L56" s="227"/>
      <c r="M56" s="24"/>
      <c r="N56" s="24"/>
      <c r="O56" s="24"/>
      <c r="P56" s="24"/>
    </row>
    <row r="57" spans="1:16" s="25" customFormat="1" ht="15.75" customHeight="1" hidden="1">
      <c r="A57" s="28"/>
      <c r="B57" s="88" t="s">
        <v>56</v>
      </c>
      <c r="C57" s="50"/>
      <c r="D57" s="34" t="s">
        <v>52</v>
      </c>
      <c r="E57" s="36">
        <v>722.1584298017652</v>
      </c>
      <c r="F57" s="34">
        <v>1</v>
      </c>
      <c r="G57" s="34">
        <v>0</v>
      </c>
      <c r="H57" s="31">
        <f>G57*E57*F57</f>
        <v>0</v>
      </c>
      <c r="I57" s="30">
        <f>H57*1.18</f>
        <v>0</v>
      </c>
      <c r="J57" s="23">
        <f>H57/12/$H$4</f>
        <v>0</v>
      </c>
      <c r="K57" s="50"/>
      <c r="L57" s="227"/>
      <c r="M57" s="24"/>
      <c r="N57" s="24"/>
      <c r="O57" s="24"/>
      <c r="P57" s="24"/>
    </row>
    <row r="58" spans="1:16" s="25" customFormat="1" ht="15.75" customHeight="1" hidden="1">
      <c r="A58" s="28"/>
      <c r="B58" s="88" t="s">
        <v>57</v>
      </c>
      <c r="C58" s="50"/>
      <c r="D58" s="34" t="s">
        <v>52</v>
      </c>
      <c r="E58" s="36">
        <v>752.827849932663</v>
      </c>
      <c r="F58" s="34">
        <v>1</v>
      </c>
      <c r="G58" s="34">
        <v>0</v>
      </c>
      <c r="H58" s="31">
        <f>G58*E58*F58</f>
        <v>0</v>
      </c>
      <c r="I58" s="30">
        <f>H58*1.18</f>
        <v>0</v>
      </c>
      <c r="J58" s="23">
        <f>H58/12/$H$4</f>
        <v>0</v>
      </c>
      <c r="K58" s="50"/>
      <c r="L58" s="227"/>
      <c r="M58" s="24"/>
      <c r="N58" s="24"/>
      <c r="O58" s="24"/>
      <c r="P58" s="24"/>
    </row>
    <row r="59" spans="1:16" s="25" customFormat="1" ht="30" customHeight="1" hidden="1">
      <c r="A59" s="28"/>
      <c r="B59" s="88" t="s">
        <v>58</v>
      </c>
      <c r="C59" s="64"/>
      <c r="D59" s="29"/>
      <c r="E59" s="29"/>
      <c r="F59" s="29"/>
      <c r="G59" s="29"/>
      <c r="H59" s="23"/>
      <c r="I59" s="23"/>
      <c r="J59" s="23"/>
      <c r="K59" s="50"/>
      <c r="L59" s="227"/>
      <c r="M59" s="24"/>
      <c r="N59" s="24"/>
      <c r="O59" s="24"/>
      <c r="P59" s="24"/>
    </row>
    <row r="60" spans="1:16" s="25" customFormat="1" ht="15.75" customHeight="1" hidden="1">
      <c r="A60" s="28"/>
      <c r="B60" s="88" t="s">
        <v>55</v>
      </c>
      <c r="C60" s="50"/>
      <c r="D60" s="34"/>
      <c r="E60" s="34"/>
      <c r="F60" s="34"/>
      <c r="G60" s="34"/>
      <c r="H60" s="23"/>
      <c r="I60" s="23"/>
      <c r="J60" s="23"/>
      <c r="K60" s="50" t="s">
        <v>35</v>
      </c>
      <c r="L60" s="227"/>
      <c r="M60" s="24"/>
      <c r="N60" s="24"/>
      <c r="O60" s="24"/>
      <c r="P60" s="24"/>
    </row>
    <row r="61" spans="1:16" s="25" customFormat="1" ht="15.75" customHeight="1" hidden="1">
      <c r="A61" s="28"/>
      <c r="B61" s="88" t="s">
        <v>53</v>
      </c>
      <c r="C61" s="50"/>
      <c r="D61" s="34" t="s">
        <v>52</v>
      </c>
      <c r="E61" s="36">
        <v>673.0976323933602</v>
      </c>
      <c r="F61" s="34">
        <v>1</v>
      </c>
      <c r="G61" s="34">
        <f>32*104.2%</f>
        <v>33.344</v>
      </c>
      <c r="H61" s="31">
        <f>G61*E61*F61</f>
        <v>22443.767454524204</v>
      </c>
      <c r="I61" s="30">
        <f>H61*1.18</f>
        <v>26483.64559633856</v>
      </c>
      <c r="J61" s="23">
        <f>H61/12/$H$4</f>
        <v>0.22173253758668449</v>
      </c>
      <c r="K61" s="64"/>
      <c r="L61" s="227"/>
      <c r="M61" s="24"/>
      <c r="N61" s="24"/>
      <c r="O61" s="24"/>
      <c r="P61" s="24"/>
    </row>
    <row r="62" spans="1:16" s="25" customFormat="1" ht="24.75" customHeight="1" hidden="1">
      <c r="A62" s="28"/>
      <c r="B62" s="88" t="s">
        <v>57</v>
      </c>
      <c r="C62" s="50"/>
      <c r="D62" s="34" t="s">
        <v>52</v>
      </c>
      <c r="E62" s="36">
        <v>752.827849932663</v>
      </c>
      <c r="F62" s="34">
        <v>1</v>
      </c>
      <c r="G62" s="34">
        <v>0</v>
      </c>
      <c r="H62" s="31">
        <f>G62*E62*F62</f>
        <v>0</v>
      </c>
      <c r="I62" s="30">
        <f>H62*1.18</f>
        <v>0</v>
      </c>
      <c r="J62" s="23">
        <f>H62/12/$H$4</f>
        <v>0</v>
      </c>
      <c r="K62" s="50"/>
      <c r="L62" s="227"/>
      <c r="M62" s="24"/>
      <c r="N62" s="24"/>
      <c r="O62" s="24"/>
      <c r="P62" s="24"/>
    </row>
    <row r="63" spans="1:16" s="25" customFormat="1" ht="15.75" customHeight="1" hidden="1">
      <c r="A63" s="205"/>
      <c r="B63" s="88" t="s">
        <v>59</v>
      </c>
      <c r="C63" s="45"/>
      <c r="D63" s="45"/>
      <c r="E63" s="45"/>
      <c r="F63" s="45"/>
      <c r="G63" s="45"/>
      <c r="H63" s="45"/>
      <c r="I63" s="45"/>
      <c r="J63" s="43"/>
      <c r="K63" s="50" t="s">
        <v>35</v>
      </c>
      <c r="L63" s="227"/>
      <c r="M63" s="24"/>
      <c r="N63" s="24"/>
      <c r="O63" s="24"/>
      <c r="P63" s="24"/>
    </row>
    <row r="64" spans="1:16" s="25" customFormat="1" ht="15.75" customHeight="1" hidden="1">
      <c r="A64" s="205"/>
      <c r="B64" s="88" t="s">
        <v>60</v>
      </c>
      <c r="C64" s="45"/>
      <c r="D64" s="43" t="s">
        <v>52</v>
      </c>
      <c r="E64" s="42">
        <v>712.8378395206902</v>
      </c>
      <c r="F64" s="45">
        <v>1</v>
      </c>
      <c r="G64" s="45">
        <f>16*104.2%</f>
        <v>16.672</v>
      </c>
      <c r="H64" s="45">
        <f>G64*E64*F64</f>
        <v>11884.432460488948</v>
      </c>
      <c r="I64" s="53">
        <f>H64*1.18</f>
        <v>14023.630303376958</v>
      </c>
      <c r="J64" s="46">
        <f>H64/12/$H$4</f>
        <v>0.11741189943182126</v>
      </c>
      <c r="K64" s="50" t="s">
        <v>35</v>
      </c>
      <c r="L64" s="227"/>
      <c r="M64" s="24"/>
      <c r="N64" s="24"/>
      <c r="O64" s="24"/>
      <c r="P64" s="24"/>
    </row>
    <row r="65" spans="1:16" s="25" customFormat="1" ht="25.5" customHeight="1" hidden="1">
      <c r="A65" s="205"/>
      <c r="B65" s="88" t="s">
        <v>50</v>
      </c>
      <c r="C65" s="45" t="s">
        <v>35</v>
      </c>
      <c r="D65" s="45"/>
      <c r="E65" s="45"/>
      <c r="F65" s="45"/>
      <c r="G65" s="45"/>
      <c r="H65" s="45"/>
      <c r="I65" s="45"/>
      <c r="J65" s="43"/>
      <c r="K65" s="45"/>
      <c r="L65" s="227"/>
      <c r="M65" s="24"/>
      <c r="N65" s="24"/>
      <c r="O65" s="24"/>
      <c r="P65" s="24"/>
    </row>
    <row r="66" spans="1:16" s="25" customFormat="1" ht="25.5" customHeight="1" hidden="1">
      <c r="A66" s="205"/>
      <c r="B66" s="88" t="s">
        <v>61</v>
      </c>
      <c r="C66" s="45" t="s">
        <v>35</v>
      </c>
      <c r="D66" s="43" t="s">
        <v>52</v>
      </c>
      <c r="E66" s="42">
        <v>174.7589458271233</v>
      </c>
      <c r="F66" s="45">
        <v>1</v>
      </c>
      <c r="G66" s="45">
        <f>32*104.2%</f>
        <v>33.344</v>
      </c>
      <c r="H66" s="45">
        <f>G66*E66*F66</f>
        <v>5827.1622896596</v>
      </c>
      <c r="I66" s="53">
        <f>H66*1.18</f>
        <v>6876.051501798328</v>
      </c>
      <c r="J66" s="46">
        <f>H66/12/$H$4</f>
        <v>0.05756927770855167</v>
      </c>
      <c r="K66" s="45" t="s">
        <v>35</v>
      </c>
      <c r="L66" s="227"/>
      <c r="M66" s="24"/>
      <c r="N66" s="24"/>
      <c r="O66" s="24"/>
      <c r="P66" s="24"/>
    </row>
    <row r="67" spans="1:16" s="25" customFormat="1" ht="30.75" customHeight="1">
      <c r="A67" s="32" t="s">
        <v>145</v>
      </c>
      <c r="B67" s="85" t="s">
        <v>157</v>
      </c>
      <c r="C67" s="50" t="s">
        <v>22</v>
      </c>
      <c r="D67" s="29"/>
      <c r="E67" s="29"/>
      <c r="F67" s="29"/>
      <c r="G67" s="29"/>
      <c r="H67" s="17"/>
      <c r="I67" s="17"/>
      <c r="J67" s="23"/>
      <c r="K67" s="50" t="s">
        <v>28</v>
      </c>
      <c r="L67" s="179"/>
      <c r="M67" s="24"/>
      <c r="N67" s="24"/>
      <c r="O67" s="24"/>
      <c r="P67" s="24"/>
    </row>
    <row r="68" spans="1:16" s="25" customFormat="1" ht="50.25" customHeight="1">
      <c r="A68" s="28" t="s">
        <v>145</v>
      </c>
      <c r="B68" s="85" t="s">
        <v>153</v>
      </c>
      <c r="C68" s="50" t="s">
        <v>22</v>
      </c>
      <c r="D68" s="29"/>
      <c r="E68" s="29"/>
      <c r="F68" s="29"/>
      <c r="G68" s="29"/>
      <c r="H68" s="17"/>
      <c r="I68" s="17"/>
      <c r="J68" s="23"/>
      <c r="K68" s="50" t="s">
        <v>22</v>
      </c>
      <c r="L68" s="179"/>
      <c r="M68" s="24"/>
      <c r="N68" s="24"/>
      <c r="O68" s="24"/>
      <c r="P68" s="24"/>
    </row>
    <row r="69" spans="1:16" s="25" customFormat="1" ht="33.75" customHeight="1">
      <c r="A69" s="28" t="s">
        <v>145</v>
      </c>
      <c r="B69" s="85" t="s">
        <v>154</v>
      </c>
      <c r="C69" s="50" t="s">
        <v>22</v>
      </c>
      <c r="D69" s="29"/>
      <c r="E69" s="29"/>
      <c r="F69" s="29"/>
      <c r="G69" s="29"/>
      <c r="H69" s="17"/>
      <c r="I69" s="17"/>
      <c r="J69" s="23"/>
      <c r="K69" s="50" t="s">
        <v>22</v>
      </c>
      <c r="L69" s="179"/>
      <c r="M69" s="24"/>
      <c r="N69" s="24"/>
      <c r="O69" s="24"/>
      <c r="P69" s="24"/>
    </row>
    <row r="70" spans="1:16" s="25" customFormat="1" ht="34.5" customHeight="1">
      <c r="A70" s="28" t="s">
        <v>145</v>
      </c>
      <c r="B70" s="85" t="s">
        <v>158</v>
      </c>
      <c r="C70" s="50" t="s">
        <v>22</v>
      </c>
      <c r="D70" s="29"/>
      <c r="E70" s="29"/>
      <c r="F70" s="29"/>
      <c r="G70" s="29"/>
      <c r="H70" s="17"/>
      <c r="I70" s="17"/>
      <c r="J70" s="23"/>
      <c r="K70" s="50" t="s">
        <v>22</v>
      </c>
      <c r="L70" s="179"/>
      <c r="M70" s="24"/>
      <c r="N70" s="24"/>
      <c r="O70" s="24"/>
      <c r="P70" s="24"/>
    </row>
    <row r="71" spans="1:16" s="25" customFormat="1" ht="36" customHeight="1">
      <c r="A71" s="28" t="s">
        <v>145</v>
      </c>
      <c r="B71" s="85" t="s">
        <v>159</v>
      </c>
      <c r="C71" s="50" t="s">
        <v>22</v>
      </c>
      <c r="D71" s="29"/>
      <c r="E71" s="29"/>
      <c r="F71" s="29"/>
      <c r="G71" s="29"/>
      <c r="H71" s="17"/>
      <c r="I71" s="17"/>
      <c r="J71" s="23"/>
      <c r="K71" s="50" t="s">
        <v>22</v>
      </c>
      <c r="L71" s="179"/>
      <c r="M71" s="24"/>
      <c r="N71" s="24"/>
      <c r="O71" s="24"/>
      <c r="P71" s="24"/>
    </row>
    <row r="72" spans="1:16" s="25" customFormat="1" ht="48" customHeight="1" hidden="1">
      <c r="A72" s="95">
        <v>1</v>
      </c>
      <c r="B72" s="88" t="s">
        <v>49</v>
      </c>
      <c r="C72" s="64"/>
      <c r="D72" s="29"/>
      <c r="E72" s="29"/>
      <c r="F72" s="29"/>
      <c r="G72" s="29"/>
      <c r="H72" s="17"/>
      <c r="I72" s="17"/>
      <c r="J72" s="23"/>
      <c r="K72" s="50" t="s">
        <v>35</v>
      </c>
      <c r="L72" s="179"/>
      <c r="M72" s="24"/>
      <c r="N72" s="24"/>
      <c r="O72" s="24"/>
      <c r="P72" s="24"/>
    </row>
    <row r="73" spans="1:16" s="25" customFormat="1" ht="18" customHeight="1" hidden="1">
      <c r="A73" s="28"/>
      <c r="B73" s="88" t="s">
        <v>50</v>
      </c>
      <c r="C73" s="50"/>
      <c r="D73" s="34"/>
      <c r="E73" s="34"/>
      <c r="F73" s="34"/>
      <c r="G73" s="34"/>
      <c r="H73" s="17"/>
      <c r="I73" s="17"/>
      <c r="J73" s="23"/>
      <c r="K73" s="50" t="s">
        <v>35</v>
      </c>
      <c r="L73" s="179"/>
      <c r="M73" s="24"/>
      <c r="N73" s="24"/>
      <c r="O73" s="24"/>
      <c r="P73" s="24"/>
    </row>
    <row r="74" spans="1:16" s="25" customFormat="1" ht="15.75" customHeight="1" hidden="1">
      <c r="A74" s="28"/>
      <c r="B74" s="88" t="s">
        <v>51</v>
      </c>
      <c r="C74" s="50"/>
      <c r="D74" s="34" t="s">
        <v>52</v>
      </c>
      <c r="E74" s="36">
        <v>668.6862372609505</v>
      </c>
      <c r="F74" s="34">
        <v>1</v>
      </c>
      <c r="G74" s="34">
        <f>48*104.2%</f>
        <v>50.016000000000005</v>
      </c>
      <c r="H74" s="31">
        <f>G74*E74*F74</f>
        <v>33445.0108428437</v>
      </c>
      <c r="I74" s="30">
        <f>H74*1.18</f>
        <v>39465.11279455556</v>
      </c>
      <c r="J74" s="23">
        <f>H74/12/$H$4</f>
        <v>0.3304189966690743</v>
      </c>
      <c r="K74" s="64"/>
      <c r="L74" s="179"/>
      <c r="M74" s="24"/>
      <c r="N74" s="24"/>
      <c r="O74" s="24"/>
      <c r="P74" s="24"/>
    </row>
    <row r="75" spans="1:16" s="25" customFormat="1" ht="15.75" customHeight="1" hidden="1">
      <c r="A75" s="28"/>
      <c r="B75" s="88" t="s">
        <v>53</v>
      </c>
      <c r="C75" s="50"/>
      <c r="D75" s="34" t="s">
        <v>52</v>
      </c>
      <c r="E75" s="36">
        <v>693.8749709019604</v>
      </c>
      <c r="F75" s="34">
        <v>1</v>
      </c>
      <c r="G75" s="34">
        <v>0</v>
      </c>
      <c r="H75" s="31">
        <f>G75*E75*F75</f>
        <v>0</v>
      </c>
      <c r="I75" s="30">
        <f>H75*1.18</f>
        <v>0</v>
      </c>
      <c r="J75" s="23">
        <f>H75/12/$H$4</f>
        <v>0</v>
      </c>
      <c r="K75" s="50"/>
      <c r="L75" s="179"/>
      <c r="M75" s="24"/>
      <c r="N75" s="24"/>
      <c r="O75" s="24"/>
      <c r="P75" s="24"/>
    </row>
    <row r="76" spans="1:16" s="25" customFormat="1" ht="54" customHeight="1">
      <c r="A76" s="95" t="s">
        <v>145</v>
      </c>
      <c r="B76" s="85" t="s">
        <v>160</v>
      </c>
      <c r="C76" s="50" t="s">
        <v>35</v>
      </c>
      <c r="D76" s="34"/>
      <c r="E76" s="34"/>
      <c r="F76" s="34"/>
      <c r="G76" s="34"/>
      <c r="H76" s="20">
        <f>SUM(H79:H81)</f>
        <v>22403.824521177943</v>
      </c>
      <c r="I76" s="17">
        <f>H76*1.18</f>
        <v>26436.512934989973</v>
      </c>
      <c r="J76" s="23">
        <f>SUM(J79:J81)</f>
        <v>0.22133792255658905</v>
      </c>
      <c r="K76" s="50"/>
      <c r="L76" s="179"/>
      <c r="M76" s="24"/>
      <c r="N76" s="24"/>
      <c r="O76" s="24"/>
      <c r="P76" s="24"/>
    </row>
    <row r="77" spans="1:16" s="25" customFormat="1" ht="55.5" customHeight="1" hidden="1">
      <c r="A77" s="28"/>
      <c r="B77" s="88" t="s">
        <v>54</v>
      </c>
      <c r="C77" s="64"/>
      <c r="D77" s="29"/>
      <c r="E77" s="29"/>
      <c r="F77" s="29"/>
      <c r="G77" s="29"/>
      <c r="H77" s="34"/>
      <c r="I77" s="34"/>
      <c r="J77" s="34"/>
      <c r="K77" s="50"/>
      <c r="L77" s="150"/>
      <c r="M77" s="24"/>
      <c r="N77" s="24"/>
      <c r="O77" s="24"/>
      <c r="P77" s="24"/>
    </row>
    <row r="78" spans="1:16" s="25" customFormat="1" ht="15.75" customHeight="1" hidden="1">
      <c r="A78" s="28"/>
      <c r="B78" s="88" t="s">
        <v>55</v>
      </c>
      <c r="C78" s="50"/>
      <c r="D78" s="34"/>
      <c r="E78" s="34"/>
      <c r="F78" s="34"/>
      <c r="G78" s="34"/>
      <c r="H78" s="34"/>
      <c r="I78" s="34"/>
      <c r="J78" s="34"/>
      <c r="K78" s="50" t="s">
        <v>35</v>
      </c>
      <c r="L78" s="150"/>
      <c r="M78" s="24"/>
      <c r="N78" s="24"/>
      <c r="O78" s="24"/>
      <c r="P78" s="24"/>
    </row>
    <row r="79" spans="1:16" s="25" customFormat="1" ht="15.75" customHeight="1" hidden="1">
      <c r="A79" s="28"/>
      <c r="B79" s="88" t="s">
        <v>53</v>
      </c>
      <c r="C79" s="50"/>
      <c r="D79" s="34" t="s">
        <v>52</v>
      </c>
      <c r="E79" s="36">
        <v>671.8997277224671</v>
      </c>
      <c r="F79" s="34">
        <v>1</v>
      </c>
      <c r="G79" s="34">
        <f>32*104.2%</f>
        <v>33.344</v>
      </c>
      <c r="H79" s="31">
        <f>G79*E79*F79</f>
        <v>22403.824521177943</v>
      </c>
      <c r="I79" s="30">
        <f>H79*1.18</f>
        <v>26436.512934989973</v>
      </c>
      <c r="J79" s="23">
        <f>H79/12/$H$4</f>
        <v>0.22133792255658905</v>
      </c>
      <c r="K79" s="64"/>
      <c r="L79" s="150"/>
      <c r="M79" s="24"/>
      <c r="N79" s="24"/>
      <c r="O79" s="24"/>
      <c r="P79" s="24"/>
    </row>
    <row r="80" spans="1:16" s="25" customFormat="1" ht="15.75" customHeight="1" hidden="1">
      <c r="A80" s="28"/>
      <c r="B80" s="88" t="s">
        <v>56</v>
      </c>
      <c r="C80" s="50"/>
      <c r="D80" s="34" t="s">
        <v>52</v>
      </c>
      <c r="E80" s="36">
        <v>722.1584298017652</v>
      </c>
      <c r="F80" s="34">
        <v>1</v>
      </c>
      <c r="G80" s="34">
        <v>0</v>
      </c>
      <c r="H80" s="31">
        <f>G80*E80*F80</f>
        <v>0</v>
      </c>
      <c r="I80" s="30">
        <f>H80*1.18</f>
        <v>0</v>
      </c>
      <c r="J80" s="23">
        <f>H80/12/$H$4</f>
        <v>0</v>
      </c>
      <c r="K80" s="50"/>
      <c r="L80" s="150"/>
      <c r="M80" s="24"/>
      <c r="N80" s="24"/>
      <c r="O80" s="24"/>
      <c r="P80" s="24"/>
    </row>
    <row r="81" spans="1:16" s="25" customFormat="1" ht="15.75" customHeight="1" hidden="1">
      <c r="A81" s="28"/>
      <c r="B81" s="88" t="s">
        <v>57</v>
      </c>
      <c r="C81" s="50"/>
      <c r="D81" s="34" t="s">
        <v>52</v>
      </c>
      <c r="E81" s="36">
        <v>752.827849932663</v>
      </c>
      <c r="F81" s="34">
        <v>1</v>
      </c>
      <c r="G81" s="34">
        <v>0</v>
      </c>
      <c r="H81" s="31">
        <f>G81*E81*F81</f>
        <v>0</v>
      </c>
      <c r="I81" s="30">
        <f>H81*1.18</f>
        <v>0</v>
      </c>
      <c r="J81" s="23">
        <f>H81/12/$H$4</f>
        <v>0</v>
      </c>
      <c r="K81" s="50"/>
      <c r="L81" s="150"/>
      <c r="M81" s="24"/>
      <c r="N81" s="24"/>
      <c r="O81" s="24"/>
      <c r="P81" s="24"/>
    </row>
    <row r="82" spans="1:16" s="25" customFormat="1" ht="47.25" customHeight="1">
      <c r="A82" s="95" t="s">
        <v>145</v>
      </c>
      <c r="B82" s="85" t="s">
        <v>161</v>
      </c>
      <c r="C82" s="50" t="s">
        <v>35</v>
      </c>
      <c r="D82" s="34"/>
      <c r="E82" s="34"/>
      <c r="F82" s="34"/>
      <c r="G82" s="34"/>
      <c r="H82" s="17">
        <f>SUM(H85,H86)</f>
        <v>22443.767454524204</v>
      </c>
      <c r="I82" s="17">
        <f>H82*1.18</f>
        <v>26483.64559633856</v>
      </c>
      <c r="J82" s="23">
        <f>SUM(J85,J86)</f>
        <v>0.22173253758668449</v>
      </c>
      <c r="K82" s="50"/>
      <c r="L82" s="179"/>
      <c r="M82" s="24"/>
      <c r="N82" s="24"/>
      <c r="O82" s="24"/>
      <c r="P82" s="24"/>
    </row>
    <row r="83" spans="1:16" s="25" customFormat="1" ht="30" customHeight="1" hidden="1">
      <c r="A83" s="28"/>
      <c r="B83" s="88" t="s">
        <v>58</v>
      </c>
      <c r="C83" s="64"/>
      <c r="D83" s="29"/>
      <c r="E83" s="29"/>
      <c r="F83" s="29"/>
      <c r="G83" s="29"/>
      <c r="H83" s="23"/>
      <c r="I83" s="23"/>
      <c r="J83" s="23"/>
      <c r="K83" s="50"/>
      <c r="L83" s="179"/>
      <c r="M83" s="24"/>
      <c r="N83" s="24"/>
      <c r="O83" s="24"/>
      <c r="P83" s="24"/>
    </row>
    <row r="84" spans="1:16" s="25" customFormat="1" ht="15.75" customHeight="1" hidden="1">
      <c r="A84" s="28"/>
      <c r="B84" s="88" t="s">
        <v>55</v>
      </c>
      <c r="C84" s="50"/>
      <c r="D84" s="34"/>
      <c r="E84" s="34"/>
      <c r="F84" s="34"/>
      <c r="G84" s="34"/>
      <c r="H84" s="23"/>
      <c r="I84" s="23"/>
      <c r="J84" s="23"/>
      <c r="K84" s="50" t="s">
        <v>35</v>
      </c>
      <c r="L84" s="179"/>
      <c r="M84" s="24"/>
      <c r="N84" s="24"/>
      <c r="O84" s="24"/>
      <c r="P84" s="24"/>
    </row>
    <row r="85" spans="1:16" s="25" customFormat="1" ht="15.75" customHeight="1" hidden="1">
      <c r="A85" s="28"/>
      <c r="B85" s="88" t="s">
        <v>53</v>
      </c>
      <c r="C85" s="50"/>
      <c r="D85" s="34" t="s">
        <v>52</v>
      </c>
      <c r="E85" s="36">
        <v>673.0976323933602</v>
      </c>
      <c r="F85" s="34">
        <v>1</v>
      </c>
      <c r="G85" s="34">
        <f>32*104.2%</f>
        <v>33.344</v>
      </c>
      <c r="H85" s="31">
        <f>G85*E85*F85</f>
        <v>22443.767454524204</v>
      </c>
      <c r="I85" s="30">
        <f>H85*1.18</f>
        <v>26483.64559633856</v>
      </c>
      <c r="J85" s="23">
        <f>H85/12/$H$4</f>
        <v>0.22173253758668449</v>
      </c>
      <c r="K85" s="64"/>
      <c r="L85" s="179"/>
      <c r="M85" s="24"/>
      <c r="N85" s="24"/>
      <c r="O85" s="24"/>
      <c r="P85" s="24"/>
    </row>
    <row r="86" spans="1:16" s="25" customFormat="1" ht="24.75" customHeight="1" hidden="1">
      <c r="A86" s="28"/>
      <c r="B86" s="88" t="s">
        <v>57</v>
      </c>
      <c r="C86" s="50"/>
      <c r="D86" s="34" t="s">
        <v>52</v>
      </c>
      <c r="E86" s="36">
        <v>752.827849932663</v>
      </c>
      <c r="F86" s="34">
        <v>1</v>
      </c>
      <c r="G86" s="34">
        <v>0</v>
      </c>
      <c r="H86" s="31">
        <f>G86*E86*F86</f>
        <v>0</v>
      </c>
      <c r="I86" s="30">
        <f>H86*1.18</f>
        <v>0</v>
      </c>
      <c r="J86" s="23">
        <f>H86/12/$H$4</f>
        <v>0</v>
      </c>
      <c r="K86" s="50"/>
      <c r="L86" s="179"/>
      <c r="M86" s="24"/>
      <c r="N86" s="24"/>
      <c r="O86" s="24"/>
      <c r="P86" s="24"/>
    </row>
    <row r="87" spans="1:16" s="169" customFormat="1" ht="27.75" customHeight="1">
      <c r="A87" s="162" t="s">
        <v>145</v>
      </c>
      <c r="B87" s="163" t="s">
        <v>189</v>
      </c>
      <c r="C87" s="164" t="s">
        <v>35</v>
      </c>
      <c r="D87" s="165"/>
      <c r="E87" s="165"/>
      <c r="F87" s="165"/>
      <c r="G87" s="165"/>
      <c r="H87" s="166">
        <f>SUM(H89,H91)</f>
        <v>11884.432460488948</v>
      </c>
      <c r="I87" s="166">
        <f>H87*1.18</f>
        <v>14023.630303376958</v>
      </c>
      <c r="J87" s="167">
        <f>SUM(J89,J91)</f>
        <v>0.11741189943182126</v>
      </c>
      <c r="K87" s="164"/>
      <c r="L87" s="179"/>
      <c r="M87" s="168"/>
      <c r="N87" s="168"/>
      <c r="O87" s="168"/>
      <c r="P87" s="168"/>
    </row>
    <row r="88" spans="1:16" s="25" customFormat="1" ht="15.75" customHeight="1" hidden="1">
      <c r="A88" s="226"/>
      <c r="B88" s="152"/>
      <c r="C88" s="154"/>
      <c r="D88" s="154"/>
      <c r="E88" s="154"/>
      <c r="F88" s="154"/>
      <c r="G88" s="154"/>
      <c r="H88" s="154"/>
      <c r="I88" s="154"/>
      <c r="J88" s="155"/>
      <c r="K88" s="153" t="s">
        <v>35</v>
      </c>
      <c r="L88" s="179"/>
      <c r="M88" s="24"/>
      <c r="N88" s="24"/>
      <c r="O88" s="24"/>
      <c r="P88" s="24"/>
    </row>
    <row r="89" spans="1:16" s="25" customFormat="1" ht="15.75" customHeight="1" hidden="1">
      <c r="A89" s="226"/>
      <c r="B89" s="152"/>
      <c r="C89" s="154"/>
      <c r="D89" s="155" t="s">
        <v>52</v>
      </c>
      <c r="E89" s="157">
        <v>712.8378395206902</v>
      </c>
      <c r="F89" s="154">
        <v>1</v>
      </c>
      <c r="G89" s="154">
        <f>16*104.2%</f>
        <v>16.672</v>
      </c>
      <c r="H89" s="154">
        <f>G89*E89*F89</f>
        <v>11884.432460488948</v>
      </c>
      <c r="I89" s="158">
        <f>H89*1.18</f>
        <v>14023.630303376958</v>
      </c>
      <c r="J89" s="159">
        <f>H89/12/$H$4</f>
        <v>0.11741189943182126</v>
      </c>
      <c r="K89" s="153" t="s">
        <v>35</v>
      </c>
      <c r="L89" s="179"/>
      <c r="M89" s="24"/>
      <c r="N89" s="24"/>
      <c r="O89" s="24"/>
      <c r="P89" s="24"/>
    </row>
    <row r="90" spans="1:16" s="25" customFormat="1" ht="25.5" customHeight="1" hidden="1">
      <c r="A90" s="226"/>
      <c r="B90" s="152"/>
      <c r="C90" s="154"/>
      <c r="D90" s="154"/>
      <c r="E90" s="154"/>
      <c r="F90" s="154"/>
      <c r="G90" s="154"/>
      <c r="H90" s="154"/>
      <c r="I90" s="154"/>
      <c r="J90" s="155"/>
      <c r="K90" s="154"/>
      <c r="L90" s="179"/>
      <c r="M90" s="24"/>
      <c r="N90" s="24"/>
      <c r="O90" s="24"/>
      <c r="P90" s="24"/>
    </row>
    <row r="91" spans="1:16" s="25" customFormat="1" ht="25.5" customHeight="1" hidden="1">
      <c r="A91" s="226"/>
      <c r="B91" s="152"/>
      <c r="C91" s="154"/>
      <c r="D91" s="155"/>
      <c r="E91" s="157"/>
      <c r="F91" s="154"/>
      <c r="G91" s="154"/>
      <c r="H91" s="154"/>
      <c r="I91" s="158"/>
      <c r="J91" s="159"/>
      <c r="K91" s="154"/>
      <c r="L91" s="179"/>
      <c r="M91" s="24"/>
      <c r="N91" s="24"/>
      <c r="O91" s="24"/>
      <c r="P91" s="24"/>
    </row>
    <row r="92" spans="1:16" s="25" customFormat="1" ht="35.25" customHeight="1">
      <c r="A92" s="171"/>
      <c r="B92" s="88" t="s">
        <v>162</v>
      </c>
      <c r="C92" s="154"/>
      <c r="D92" s="155"/>
      <c r="E92" s="157"/>
      <c r="F92" s="154"/>
      <c r="G92" s="154"/>
      <c r="H92" s="154"/>
      <c r="I92" s="158"/>
      <c r="J92" s="159"/>
      <c r="K92" s="154"/>
      <c r="L92" s="179"/>
      <c r="M92" s="24"/>
      <c r="N92" s="24"/>
      <c r="O92" s="24"/>
      <c r="P92" s="24"/>
    </row>
    <row r="93" spans="1:16" s="25" customFormat="1" ht="48.75" customHeight="1">
      <c r="A93" s="32" t="s">
        <v>146</v>
      </c>
      <c r="B93" s="86" t="s">
        <v>233</v>
      </c>
      <c r="C93" s="50" t="s">
        <v>35</v>
      </c>
      <c r="D93" s="29"/>
      <c r="E93" s="29"/>
      <c r="F93" s="29"/>
      <c r="G93" s="29"/>
      <c r="H93" s="17" t="e">
        <f>#REF!+#REF!</f>
        <v>#REF!</v>
      </c>
      <c r="I93" s="17" t="e">
        <f>#REF!+#REF!</f>
        <v>#REF!</v>
      </c>
      <c r="J93" s="23" t="e">
        <f>#REF!+#REF!</f>
        <v>#REF!</v>
      </c>
      <c r="K93" s="45"/>
      <c r="L93" s="143"/>
      <c r="M93" s="101"/>
      <c r="N93" s="66"/>
      <c r="O93" s="24"/>
      <c r="P93" s="24"/>
    </row>
    <row r="94" spans="1:16" s="25" customFormat="1" ht="21.75" customHeight="1">
      <c r="A94" s="32" t="s">
        <v>145</v>
      </c>
      <c r="B94" s="85" t="s">
        <v>192</v>
      </c>
      <c r="C94" s="50"/>
      <c r="D94" s="29"/>
      <c r="E94" s="29"/>
      <c r="F94" s="29"/>
      <c r="G94" s="29"/>
      <c r="H94" s="17"/>
      <c r="I94" s="17"/>
      <c r="J94" s="23"/>
      <c r="K94" s="45"/>
      <c r="L94" s="183"/>
      <c r="M94" s="101"/>
      <c r="N94" s="66"/>
      <c r="O94" s="24"/>
      <c r="P94" s="24"/>
    </row>
    <row r="95" spans="1:16" s="25" customFormat="1" ht="45">
      <c r="A95" s="32" t="s">
        <v>145</v>
      </c>
      <c r="B95" s="85" t="s">
        <v>193</v>
      </c>
      <c r="C95" s="50"/>
      <c r="D95" s="29"/>
      <c r="E95" s="29"/>
      <c r="F95" s="29"/>
      <c r="G95" s="29"/>
      <c r="H95" s="17"/>
      <c r="I95" s="17"/>
      <c r="J95" s="23"/>
      <c r="K95" s="45"/>
      <c r="L95" s="184"/>
      <c r="M95" s="101"/>
      <c r="N95" s="66"/>
      <c r="O95" s="24"/>
      <c r="P95" s="24"/>
    </row>
    <row r="96" spans="1:16" s="25" customFormat="1" ht="30">
      <c r="A96" s="32" t="s">
        <v>145</v>
      </c>
      <c r="B96" s="85" t="s">
        <v>194</v>
      </c>
      <c r="C96" s="50"/>
      <c r="D96" s="29"/>
      <c r="E96" s="29"/>
      <c r="F96" s="29"/>
      <c r="G96" s="29"/>
      <c r="H96" s="17"/>
      <c r="I96" s="17"/>
      <c r="J96" s="23"/>
      <c r="K96" s="45"/>
      <c r="L96" s="184"/>
      <c r="M96" s="101"/>
      <c r="N96" s="66"/>
      <c r="O96" s="24"/>
      <c r="P96" s="24"/>
    </row>
    <row r="97" spans="1:16" s="25" customFormat="1" ht="45">
      <c r="A97" s="32" t="s">
        <v>145</v>
      </c>
      <c r="B97" s="85" t="s">
        <v>195</v>
      </c>
      <c r="C97" s="50"/>
      <c r="D97" s="29"/>
      <c r="E97" s="29"/>
      <c r="F97" s="29"/>
      <c r="G97" s="29"/>
      <c r="H97" s="17"/>
      <c r="I97" s="17"/>
      <c r="J97" s="23"/>
      <c r="K97" s="45"/>
      <c r="L97" s="225"/>
      <c r="M97" s="101"/>
      <c r="N97" s="66"/>
      <c r="O97" s="24"/>
      <c r="P97" s="24"/>
    </row>
    <row r="98" spans="1:16" s="25" customFormat="1" ht="27" customHeight="1">
      <c r="A98" s="95" t="s">
        <v>145</v>
      </c>
      <c r="B98" s="85" t="s">
        <v>196</v>
      </c>
      <c r="C98" s="50" t="s">
        <v>35</v>
      </c>
      <c r="D98" s="34"/>
      <c r="E98" s="34"/>
      <c r="F98" s="34"/>
      <c r="G98" s="34"/>
      <c r="H98" s="17" t="e">
        <f>#REF!</f>
        <v>#REF!</v>
      </c>
      <c r="I98" s="17" t="e">
        <f>H98*1.18</f>
        <v>#REF!</v>
      </c>
      <c r="J98" s="23" t="e">
        <f>#REF!</f>
        <v>#REF!</v>
      </c>
      <c r="K98" s="45"/>
      <c r="L98" s="225"/>
      <c r="M98" s="24"/>
      <c r="N98" s="65"/>
      <c r="O98" s="24"/>
      <c r="P98" s="24"/>
    </row>
    <row r="99" spans="1:16" s="25" customFormat="1" ht="49.5" customHeight="1">
      <c r="A99" s="28" t="s">
        <v>145</v>
      </c>
      <c r="B99" s="85" t="s">
        <v>197</v>
      </c>
      <c r="C99" s="50" t="s">
        <v>35</v>
      </c>
      <c r="D99" s="34"/>
      <c r="E99" s="34"/>
      <c r="F99" s="34"/>
      <c r="G99" s="34"/>
      <c r="H99" s="17"/>
      <c r="I99" s="17"/>
      <c r="J99" s="23"/>
      <c r="K99" s="50"/>
      <c r="L99" s="225"/>
      <c r="M99" s="24"/>
      <c r="N99" s="67"/>
      <c r="O99" s="24"/>
      <c r="P99" s="24"/>
    </row>
    <row r="100" spans="1:16" s="25" customFormat="1" ht="72" customHeight="1">
      <c r="A100" s="28" t="s">
        <v>145</v>
      </c>
      <c r="B100" s="85" t="s">
        <v>203</v>
      </c>
      <c r="C100" s="50" t="s">
        <v>35</v>
      </c>
      <c r="D100" s="34"/>
      <c r="E100" s="34"/>
      <c r="F100" s="34"/>
      <c r="G100" s="34"/>
      <c r="H100" s="17"/>
      <c r="I100" s="17"/>
      <c r="J100" s="23"/>
      <c r="K100" s="50"/>
      <c r="L100" s="186"/>
      <c r="M100" s="24"/>
      <c r="N100" s="67"/>
      <c r="O100" s="24"/>
      <c r="P100" s="24"/>
    </row>
    <row r="101" spans="1:16" s="25" customFormat="1" ht="19.5" customHeight="1">
      <c r="A101" s="28" t="s">
        <v>145</v>
      </c>
      <c r="B101" s="85" t="s">
        <v>198</v>
      </c>
      <c r="C101" s="50" t="s">
        <v>35</v>
      </c>
      <c r="D101" s="34"/>
      <c r="E101" s="34"/>
      <c r="F101" s="34"/>
      <c r="G101" s="34"/>
      <c r="H101" s="17"/>
      <c r="I101" s="17"/>
      <c r="J101" s="23"/>
      <c r="K101" s="50"/>
      <c r="L101" s="186"/>
      <c r="M101" s="24"/>
      <c r="N101" s="67"/>
      <c r="O101" s="24"/>
      <c r="P101" s="24"/>
    </row>
    <row r="102" spans="1:16" ht="20.25" customHeight="1">
      <c r="A102" s="68" t="s">
        <v>145</v>
      </c>
      <c r="B102" s="83" t="s">
        <v>199</v>
      </c>
      <c r="C102" s="79" t="s">
        <v>73</v>
      </c>
      <c r="D102" s="34"/>
      <c r="E102" s="34"/>
      <c r="F102" s="34"/>
      <c r="G102" s="34"/>
      <c r="H102" s="17"/>
      <c r="I102" s="17"/>
      <c r="J102" s="23"/>
      <c r="K102" s="50"/>
      <c r="L102" s="186"/>
      <c r="M102" s="7"/>
      <c r="N102" s="7"/>
      <c r="O102" s="7"/>
      <c r="P102" s="7"/>
    </row>
    <row r="103" spans="1:16" ht="19.5" customHeight="1">
      <c r="A103" s="73" t="s">
        <v>145</v>
      </c>
      <c r="B103" s="89" t="s">
        <v>200</v>
      </c>
      <c r="C103" s="79" t="s">
        <v>73</v>
      </c>
      <c r="D103" s="37"/>
      <c r="E103" s="37"/>
      <c r="F103" s="37"/>
      <c r="G103" s="37"/>
      <c r="H103" s="70"/>
      <c r="I103" s="70"/>
      <c r="J103" s="69"/>
      <c r="K103" s="79"/>
      <c r="L103" s="186"/>
      <c r="M103" s="7"/>
      <c r="N103" s="7"/>
      <c r="O103" s="7"/>
      <c r="P103" s="7"/>
    </row>
    <row r="104" spans="1:16" ht="34.5" customHeight="1">
      <c r="A104" s="73" t="s">
        <v>145</v>
      </c>
      <c r="B104" s="89" t="s">
        <v>201</v>
      </c>
      <c r="C104" s="79" t="s">
        <v>73</v>
      </c>
      <c r="D104" s="37"/>
      <c r="E104" s="37"/>
      <c r="F104" s="37"/>
      <c r="G104" s="37"/>
      <c r="H104" s="70"/>
      <c r="I104" s="70"/>
      <c r="J104" s="69"/>
      <c r="K104" s="50"/>
      <c r="L104" s="186"/>
      <c r="M104" s="7"/>
      <c r="N104" s="7"/>
      <c r="O104" s="7"/>
      <c r="P104" s="7"/>
    </row>
    <row r="105" spans="1:16" s="25" customFormat="1" ht="27" customHeight="1">
      <c r="A105" s="32" t="s">
        <v>145</v>
      </c>
      <c r="B105" s="85" t="s">
        <v>156</v>
      </c>
      <c r="C105" s="50" t="s">
        <v>22</v>
      </c>
      <c r="D105" s="29"/>
      <c r="E105" s="29"/>
      <c r="F105" s="29"/>
      <c r="G105" s="29"/>
      <c r="H105" s="17"/>
      <c r="I105" s="17"/>
      <c r="J105" s="23"/>
      <c r="K105" s="50" t="s">
        <v>22</v>
      </c>
      <c r="L105" s="186"/>
      <c r="M105" s="24"/>
      <c r="N105" s="24"/>
      <c r="O105" s="24"/>
      <c r="P105" s="24"/>
    </row>
    <row r="106" spans="1:16" s="25" customFormat="1" ht="33" customHeight="1">
      <c r="A106" s="28" t="s">
        <v>145</v>
      </c>
      <c r="B106" s="85" t="s">
        <v>76</v>
      </c>
      <c r="C106" s="50" t="s">
        <v>35</v>
      </c>
      <c r="D106" s="29"/>
      <c r="E106" s="29"/>
      <c r="F106" s="29"/>
      <c r="G106" s="29"/>
      <c r="H106" s="17"/>
      <c r="I106" s="17"/>
      <c r="J106" s="23"/>
      <c r="K106" s="50"/>
      <c r="L106" s="186"/>
      <c r="M106" s="24"/>
      <c r="N106" s="24"/>
      <c r="O106" s="24"/>
      <c r="P106" s="24"/>
    </row>
    <row r="107" spans="1:16" s="25" customFormat="1" ht="33" customHeight="1">
      <c r="A107" s="28" t="s">
        <v>145</v>
      </c>
      <c r="B107" s="85" t="s">
        <v>188</v>
      </c>
      <c r="C107" s="50"/>
      <c r="D107" s="29"/>
      <c r="E107" s="29"/>
      <c r="F107" s="29"/>
      <c r="G107" s="29"/>
      <c r="H107" s="17"/>
      <c r="I107" s="17"/>
      <c r="J107" s="23"/>
      <c r="K107" s="50"/>
      <c r="L107" s="186"/>
      <c r="M107" s="24"/>
      <c r="N107" s="24"/>
      <c r="O107" s="24"/>
      <c r="P107" s="24"/>
    </row>
    <row r="108" spans="1:16" s="25" customFormat="1" ht="31.5" customHeight="1">
      <c r="A108" s="137" t="s">
        <v>145</v>
      </c>
      <c r="B108" s="85" t="s">
        <v>155</v>
      </c>
      <c r="C108" s="50"/>
      <c r="D108" s="29"/>
      <c r="E108" s="29"/>
      <c r="F108" s="29"/>
      <c r="G108" s="29"/>
      <c r="H108" s="17"/>
      <c r="I108" s="17"/>
      <c r="J108" s="23"/>
      <c r="K108" s="76" t="s">
        <v>28</v>
      </c>
      <c r="L108" s="186"/>
      <c r="M108" s="24"/>
      <c r="N108" s="63"/>
      <c r="O108" s="24"/>
      <c r="P108" s="24"/>
    </row>
    <row r="109" spans="1:16" s="25" customFormat="1" ht="27" customHeight="1">
      <c r="A109" s="28" t="s">
        <v>145</v>
      </c>
      <c r="B109" s="85" t="s">
        <v>141</v>
      </c>
      <c r="C109" s="50" t="s">
        <v>28</v>
      </c>
      <c r="D109" s="29"/>
      <c r="E109" s="29"/>
      <c r="F109" s="29"/>
      <c r="G109" s="29"/>
      <c r="H109" s="17"/>
      <c r="I109" s="17"/>
      <c r="J109" s="23"/>
      <c r="K109" s="76" t="s">
        <v>28</v>
      </c>
      <c r="L109" s="186"/>
      <c r="M109" s="24"/>
      <c r="N109" s="63"/>
      <c r="O109" s="24"/>
      <c r="P109" s="24"/>
    </row>
    <row r="110" spans="1:16" s="25" customFormat="1" ht="26.25" customHeight="1">
      <c r="A110" s="28" t="s">
        <v>145</v>
      </c>
      <c r="B110" s="85" t="s">
        <v>142</v>
      </c>
      <c r="C110" s="50" t="s">
        <v>28</v>
      </c>
      <c r="D110" s="29"/>
      <c r="E110" s="29"/>
      <c r="F110" s="29"/>
      <c r="G110" s="29"/>
      <c r="H110" s="17"/>
      <c r="I110" s="17"/>
      <c r="J110" s="23"/>
      <c r="K110" s="50" t="s">
        <v>28</v>
      </c>
      <c r="L110" s="186"/>
      <c r="M110" s="24"/>
      <c r="N110" s="63"/>
      <c r="O110" s="24"/>
      <c r="P110" s="24"/>
    </row>
    <row r="111" spans="1:16" ht="32.25" customHeight="1">
      <c r="A111" s="68" t="s">
        <v>145</v>
      </c>
      <c r="B111" s="83" t="s">
        <v>204</v>
      </c>
      <c r="C111" s="80" t="s">
        <v>74</v>
      </c>
      <c r="D111" s="37"/>
      <c r="E111" s="37"/>
      <c r="F111" s="37"/>
      <c r="G111" s="37"/>
      <c r="H111" s="37"/>
      <c r="I111" s="37"/>
      <c r="J111" s="37"/>
      <c r="K111" s="80"/>
      <c r="L111" s="187"/>
      <c r="M111" s="100"/>
      <c r="N111" s="7"/>
      <c r="O111" s="7"/>
      <c r="P111" s="7"/>
    </row>
    <row r="112" spans="1:16" ht="36.75" customHeight="1">
      <c r="A112" s="55"/>
      <c r="B112" s="9" t="s">
        <v>62</v>
      </c>
      <c r="C112" s="10"/>
      <c r="D112" s="10"/>
      <c r="E112" s="10"/>
      <c r="F112" s="10"/>
      <c r="G112" s="10"/>
      <c r="H112" s="11" t="e">
        <f>SUM(#REF!,#REF!,#REF!,#REF!,#REF!,H55,H57,H61,#REF!,H63,#REF!)</f>
        <v>#REF!</v>
      </c>
      <c r="I112" s="11" t="e">
        <f>H112*1.18</f>
        <v>#REF!</v>
      </c>
      <c r="J112" s="12" t="e">
        <f>SUM(#REF!,#REF!,#REF!,#REF!,#REF!,J55,J57,J61,#REF!,J63,#REF!)</f>
        <v>#REF!</v>
      </c>
      <c r="K112" s="80"/>
      <c r="L112" s="12">
        <v>34.07</v>
      </c>
      <c r="M112" s="100"/>
      <c r="N112" s="100"/>
      <c r="O112" s="7"/>
      <c r="P112" s="7"/>
    </row>
    <row r="113" spans="1:16" ht="18" customHeight="1">
      <c r="A113" s="71"/>
      <c r="B113" s="90" t="s">
        <v>151</v>
      </c>
      <c r="J113" s="7"/>
      <c r="K113" s="7"/>
      <c r="L113" s="94"/>
      <c r="M113" s="7"/>
      <c r="N113" s="7"/>
      <c r="O113" s="7"/>
      <c r="P113" s="7"/>
    </row>
    <row r="114" spans="1:16" ht="53.25" customHeight="1">
      <c r="A114" s="216" t="s">
        <v>144</v>
      </c>
      <c r="B114" s="216"/>
      <c r="C114" s="216"/>
      <c r="D114" s="216"/>
      <c r="E114" s="216"/>
      <c r="F114" s="216"/>
      <c r="G114" s="216"/>
      <c r="H114" s="216"/>
      <c r="I114" s="216"/>
      <c r="J114" s="216"/>
      <c r="K114" s="216"/>
      <c r="L114" s="216"/>
      <c r="M114" s="7"/>
      <c r="N114" s="7"/>
      <c r="O114" s="7"/>
      <c r="P114" s="7"/>
    </row>
    <row r="115" spans="1:16" ht="36.75" customHeight="1">
      <c r="A115" s="216" t="s">
        <v>130</v>
      </c>
      <c r="B115" s="216"/>
      <c r="C115" s="216"/>
      <c r="D115" s="216"/>
      <c r="E115" s="216"/>
      <c r="F115" s="216"/>
      <c r="G115" s="216"/>
      <c r="H115" s="216"/>
      <c r="I115" s="216"/>
      <c r="J115" s="216"/>
      <c r="K115" s="216"/>
      <c r="L115" s="216"/>
      <c r="M115" s="7"/>
      <c r="N115" s="7"/>
      <c r="O115" s="7"/>
      <c r="P115" s="7"/>
    </row>
    <row r="116" spans="1:16" ht="50.25" customHeight="1">
      <c r="A116" s="216" t="s">
        <v>143</v>
      </c>
      <c r="B116" s="216"/>
      <c r="C116" s="216"/>
      <c r="D116" s="216"/>
      <c r="E116" s="216"/>
      <c r="F116" s="216"/>
      <c r="G116" s="216"/>
      <c r="H116" s="216"/>
      <c r="I116" s="216"/>
      <c r="J116" s="216"/>
      <c r="K116" s="216"/>
      <c r="L116" s="216"/>
      <c r="M116" s="7"/>
      <c r="N116" s="7"/>
      <c r="O116" s="7"/>
      <c r="P116" s="7"/>
    </row>
    <row r="117" spans="1:16" ht="18" customHeight="1">
      <c r="A117" s="71"/>
      <c r="B117" s="2" t="s">
        <v>246</v>
      </c>
      <c r="C117" s="133"/>
      <c r="J117" s="7"/>
      <c r="K117" s="7"/>
      <c r="L117" s="94" t="s">
        <v>248</v>
      </c>
      <c r="M117" s="7"/>
      <c r="N117" s="7"/>
      <c r="O117" s="7"/>
      <c r="P117" s="7"/>
    </row>
    <row r="118" spans="1:16" ht="18" customHeight="1">
      <c r="A118" s="71"/>
      <c r="B118" s="200"/>
      <c r="J118" s="7"/>
      <c r="K118" s="7"/>
      <c r="L118" s="94"/>
      <c r="M118" s="7"/>
      <c r="N118" s="7"/>
      <c r="O118" s="7"/>
      <c r="P118" s="7"/>
    </row>
    <row r="119" spans="1:16" ht="18" customHeight="1">
      <c r="A119" s="71"/>
      <c r="B119" s="2" t="s">
        <v>247</v>
      </c>
      <c r="C119" s="133"/>
      <c r="J119" s="7"/>
      <c r="K119" s="228" t="s">
        <v>249</v>
      </c>
      <c r="L119" s="228"/>
      <c r="M119" s="7"/>
      <c r="N119" s="7"/>
      <c r="O119" s="7"/>
      <c r="P119" s="7"/>
    </row>
    <row r="120" spans="1:16" ht="15.75" customHeight="1">
      <c r="A120" s="71"/>
      <c r="B120" s="90"/>
      <c r="J120" s="7"/>
      <c r="L120" s="94"/>
      <c r="M120" s="7"/>
      <c r="N120" s="7"/>
      <c r="O120" s="7"/>
      <c r="P120" s="7"/>
    </row>
  </sheetData>
  <sheetProtection/>
  <mergeCells count="16">
    <mergeCell ref="K119:L119"/>
    <mergeCell ref="A116:L116"/>
    <mergeCell ref="A115:L115"/>
    <mergeCell ref="L48:L66"/>
    <mergeCell ref="L97:L99"/>
    <mergeCell ref="A88:A89"/>
    <mergeCell ref="A90:A91"/>
    <mergeCell ref="A63:A64"/>
    <mergeCell ref="A65:A66"/>
    <mergeCell ref="C1:L1"/>
    <mergeCell ref="A2:L2"/>
    <mergeCell ref="A3:L3"/>
    <mergeCell ref="A114:L114"/>
    <mergeCell ref="A8:A9"/>
    <mergeCell ref="L14:L17"/>
    <mergeCell ref="A44:A45"/>
  </mergeCells>
  <printOptions/>
  <pageMargins left="0.7874015748031497" right="0" top="0.984251968503937" bottom="0.787401574803149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</cp:lastModifiedBy>
  <cp:lastPrinted>2015-02-26T06:00:44Z</cp:lastPrinted>
  <dcterms:created xsi:type="dcterms:W3CDTF">1996-10-08T23:32:33Z</dcterms:created>
  <dcterms:modified xsi:type="dcterms:W3CDTF">2015-03-21T10:43:31Z</dcterms:modified>
  <cp:category/>
  <cp:version/>
  <cp:contentType/>
  <cp:contentStatus/>
</cp:coreProperties>
</file>